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USABIO ELISA Kits" sheetId="1" r:id="rId4"/>
  </sheets>
  <definedNames/>
  <calcPr/>
</workbook>
</file>

<file path=xl/sharedStrings.xml><?xml version="1.0" encoding="utf-8"?>
<sst xmlns="http://schemas.openxmlformats.org/spreadsheetml/2006/main" count="4891" uniqueCount="2045">
  <si>
    <r>
      <rPr>
        <rFont val="Arial"/>
        <b val="0"/>
        <color rgb="FFFF6D01"/>
        <sz val="11.0"/>
      </rPr>
      <t>You can</t>
    </r>
    <r>
      <rPr>
        <rFont val="Arial"/>
        <b/>
        <color rgb="FFFF6D01"/>
        <sz val="11.0"/>
      </rPr>
      <t xml:space="preserve"> click on the hyperlink on the code</t>
    </r>
    <r>
      <rPr>
        <rFont val="Arial"/>
        <b val="0"/>
        <color rgb="FFFF6D01"/>
        <sz val="11.0"/>
      </rPr>
      <t xml:space="preserve"> to access the product details.</t>
    </r>
  </si>
  <si>
    <t>Code</t>
  </si>
  <si>
    <t>Product Name</t>
  </si>
  <si>
    <t>Species</t>
  </si>
  <si>
    <t>Sample Types</t>
  </si>
  <si>
    <t>Detection Range</t>
  </si>
  <si>
    <t>Sensitivity</t>
  </si>
  <si>
    <t>Target</t>
  </si>
  <si>
    <t>Human SARS-CoV-2 N IgG Antibody ELISA Kit</t>
  </si>
  <si>
    <t>Homo sapiens (Human)</t>
  </si>
  <si>
    <t>serum, plasma</t>
  </si>
  <si>
    <t>SARS-CoV-2 N Ab (IgG)</t>
  </si>
  <si>
    <t>Human SARS-CoV-2 S1 RBD IgG Antibody ELISA Kit</t>
  </si>
  <si>
    <t>SARS-CoV-2 S RBD Ab (IgG)</t>
  </si>
  <si>
    <t>Human SARS-CoV-2 N/S1 IgG Antibody ELISA Kit</t>
  </si>
  <si>
    <t>SARS-CoV-2 N/S1 Ab (IgG)</t>
  </si>
  <si>
    <t>Human SARS-CoV-2 S1 RBD IgM Antibody ELISA Kit</t>
  </si>
  <si>
    <t>SARS-CoV-2 S RBD Ab (IgM)</t>
  </si>
  <si>
    <t>SARS-CoV-2 Neutralizing Antibody ELISA Kit</t>
  </si>
  <si>
    <t>SARS-CoV-2 neutralizing Ab</t>
  </si>
  <si>
    <t>Human 17-Hydroxyprogesterone,17-OHP ELISA Kit</t>
  </si>
  <si>
    <t>serum, plasma, tissue homogenates</t>
  </si>
  <si>
    <t>1.25 ng/ml-80ng/ml</t>
  </si>
  <si>
    <t>0.3125 ng/ml</t>
  </si>
  <si>
    <t>17-OHP</t>
  </si>
  <si>
    <t>Human Arachidonic Acid,AA ELISA Kit</t>
  </si>
  <si>
    <t>serum, plasma, cell culture supernates, tissue homogenates</t>
  </si>
  <si>
    <t>78.125 ng/mL-5000 ng/mL</t>
  </si>
  <si>
    <t>69.748 ng/mL</t>
  </si>
  <si>
    <t>AA</t>
  </si>
  <si>
    <t>Rat Arachidonic Acid(AA) ELISA Kit</t>
  </si>
  <si>
    <t>Rattus norvegicus (Rat)</t>
  </si>
  <si>
    <t>3.125 ng/mL-200 ng/mL</t>
  </si>
  <si>
    <t>2.758 ng/mL</t>
  </si>
  <si>
    <t>Plant hormone abscisic acid,ABA ELISA Kit</t>
  </si>
  <si>
    <t>Plant</t>
  </si>
  <si>
    <t>plant tissues</t>
  </si>
  <si>
    <t>0.156 μg/ml-10 μg/ml.</t>
  </si>
  <si>
    <t>0.04 μg/mL</t>
  </si>
  <si>
    <t>ABA</t>
  </si>
  <si>
    <t>Rat Angiotensin converting enzyme,ACE ELISA Kit</t>
  </si>
  <si>
    <t>31.25 ng/ml - 2000 ng/ml</t>
  </si>
  <si>
    <t>7.81 ng/ml</t>
  </si>
  <si>
    <t>ACE</t>
  </si>
  <si>
    <t>Human adiponectin,ADP ELISA Kit</t>
  </si>
  <si>
    <t>serum, plasma, cell culture supernates, tissue homogenates, urine</t>
  </si>
  <si>
    <t>1.562 ng/mL-100 ng/mL</t>
  </si>
  <si>
    <t>1.102 ng/mL</t>
  </si>
  <si>
    <t>ADP</t>
  </si>
  <si>
    <t>Mouse adiponectin,ADP ELISA Kit</t>
  </si>
  <si>
    <t>Mus musculus (Mouse)</t>
  </si>
  <si>
    <t>serum, plasma, cell culture supernates, tissue homogenates, cell lysates</t>
  </si>
  <si>
    <t>0.156 ng/mL-10 ng/mL</t>
  </si>
  <si>
    <t>0.039 ng/mL</t>
  </si>
  <si>
    <t>Rat adiponectin,ADP ELISA Kit</t>
  </si>
  <si>
    <t>Human Alpha-fetoprotein,AFP ELISA Kit</t>
  </si>
  <si>
    <t>1.563 ng/mL-100 ng/mL</t>
  </si>
  <si>
    <t>1.332 ng/mL</t>
  </si>
  <si>
    <t>AFP</t>
  </si>
  <si>
    <t>Mouse Alpha-fetoprotein,AFP ELISA Kit</t>
  </si>
  <si>
    <t>serum, plasma, tissue homogenates.</t>
  </si>
  <si>
    <t>1.23 ng/ml-900 ng/ml.</t>
  </si>
  <si>
    <t>1.23 ng/ml.</t>
  </si>
  <si>
    <t>Human Receptor for advanced glycation end products, RAGE/AGER ELISA Kit</t>
  </si>
  <si>
    <t>78 pg/mL-5000 pg/mL</t>
  </si>
  <si>
    <t>19.5 pg/mL</t>
  </si>
  <si>
    <t>AGER</t>
  </si>
  <si>
    <t>Human Fetuin A ELISA Kit</t>
  </si>
  <si>
    <t>15.6 ng/mL-1000 ng/mL</t>
  </si>
  <si>
    <t>3.9 ng/mL</t>
  </si>
  <si>
    <t>AHSG</t>
  </si>
  <si>
    <t>Dog Albumin(Alb) ELISA Kit</t>
  </si>
  <si>
    <t>Canis lupus familiaris (Dog) (Canis familiaris)</t>
  </si>
  <si>
    <t>0.273 μg/mL-35 μg/mL</t>
  </si>
  <si>
    <t>0.266 μg/mL</t>
  </si>
  <si>
    <t>ALB</t>
  </si>
  <si>
    <t>Mouse Albumin (Alb)ELISA Kit</t>
  </si>
  <si>
    <t>0.781 μg/mL-200 μg/mL</t>
  </si>
  <si>
    <t>0.110 μg/mL</t>
  </si>
  <si>
    <t>Pig Albumin (Alb) ELISA Kit</t>
  </si>
  <si>
    <t>Sus scrofa (Pig)</t>
  </si>
  <si>
    <t>serum, plasma, urine</t>
  </si>
  <si>
    <t>0.03 μg/mL-7000 μg/mL</t>
  </si>
  <si>
    <t>0.03 μg/mL</t>
  </si>
  <si>
    <t>Human Angiopoietin 2,ANG-2 ELISA Kit</t>
  </si>
  <si>
    <t>39 pg/mL-2500 pg/mL</t>
  </si>
  <si>
    <t>9.75 pg/mL</t>
  </si>
  <si>
    <t>ANGPT2</t>
  </si>
  <si>
    <t>Rat Angiopoietin 2,ANG-2 ELISA Kit</t>
  </si>
  <si>
    <t>0.02 ng/ml-50 ng/ml.</t>
  </si>
  <si>
    <t>0.02 ng/ml</t>
  </si>
  <si>
    <t>Human apolipoprotein A1 (Apo-A1) ELISA Kit</t>
  </si>
  <si>
    <t>serum, plasma, cell culture supernates, saliva, urine</t>
  </si>
  <si>
    <t>1.4 ng/mL-1000 ng/mL</t>
  </si>
  <si>
    <t>0.7 ng/mL</t>
  </si>
  <si>
    <t>APOA1</t>
  </si>
  <si>
    <t>Rat apolipoprotein A1 (Apo-A1) ELISA Kit</t>
  </si>
  <si>
    <t>0.14 ng/ml-100 ng/ml.</t>
  </si>
  <si>
    <t>0.14 ng/ml.</t>
  </si>
  <si>
    <t>Human apolipoprotein A5 (Apo-A5) ELISA Kit</t>
  </si>
  <si>
    <t>2.5 ng/ml-40 ng/ml.</t>
  </si>
  <si>
    <t>1.25ng/ml.</t>
  </si>
  <si>
    <t>APOA5</t>
  </si>
  <si>
    <t>Human apolipoprotein B100 (Apo-B100) ELISA Kit</t>
  </si>
  <si>
    <t>78 ng/mL-5000 ng/mL</t>
  </si>
  <si>
    <t>19.5 ng/mL</t>
  </si>
  <si>
    <t>APOB</t>
  </si>
  <si>
    <t>Rat apolipoprotein B100 (Apo-B100) ELISA Kit</t>
  </si>
  <si>
    <t>0.313 μg/mL-20 μg/mL</t>
  </si>
  <si>
    <t>0.342 μg/mL</t>
  </si>
  <si>
    <t>Mouse apolipoprotein E (Apo-E) ELISA Kit</t>
  </si>
  <si>
    <t>6.25 ng/mL-400 ng/mL</t>
  </si>
  <si>
    <t>1.56 ng/mL</t>
  </si>
  <si>
    <t>APOE</t>
  </si>
  <si>
    <t>Rat apolipoprotein E (Apo-E) ELISA Kit</t>
  </si>
  <si>
    <t>serum, plasma, tissue homogenates, cell culture supernates</t>
  </si>
  <si>
    <t>15.6 ng/mL</t>
  </si>
  <si>
    <t>Mouse Arginase-1(ARG1) ELISA kit</t>
  </si>
  <si>
    <t>2.7 pg/ml-2000 pg/ml.</t>
  </si>
  <si>
    <t>2.7 pg/ml.</t>
  </si>
  <si>
    <t>ARG1</t>
  </si>
  <si>
    <t>Human Brain derived neurotrophic factor,BDNF ELISA Kit</t>
  </si>
  <si>
    <t>0.3125 ng/mL-20 ng/mL</t>
  </si>
  <si>
    <t>0.063 ng/mL</t>
  </si>
  <si>
    <t>BDNF</t>
  </si>
  <si>
    <t>Human Osteocalcin/Bone gla protein,OT/BGP ELISA kit</t>
  </si>
  <si>
    <t>31.25 pg/ml-2000 pg/ml</t>
  </si>
  <si>
    <t>7.8 pg/ml</t>
  </si>
  <si>
    <t>BGLAP</t>
  </si>
  <si>
    <t>Mouse Osteocalcin/Bone gla protein,OT/BGP ELISA kit</t>
  </si>
  <si>
    <t>78 pg/ml - 5000 pg/ml</t>
  </si>
  <si>
    <t>19.5 pg/ml</t>
  </si>
  <si>
    <t>Human Complement 4,C4 ELISA Kit</t>
  </si>
  <si>
    <t>0.41 ng/mL-300 ng/mL</t>
  </si>
  <si>
    <t>0.41 ng/mL</t>
  </si>
  <si>
    <t>C4</t>
  </si>
  <si>
    <t>Human Complement fragment 5a,C5a ELISA Kit</t>
  </si>
  <si>
    <t>39 pg/ml-2500 pg/ml</t>
  </si>
  <si>
    <t>9.75 pg/ml</t>
  </si>
  <si>
    <t>C5a</t>
  </si>
  <si>
    <t>Human Carbonic anhydrase 1(CA1) ELISA kit</t>
  </si>
  <si>
    <t>3.12 pg/mL-200 pg/mL</t>
  </si>
  <si>
    <t>0.78 pg/mL</t>
  </si>
  <si>
    <t>CA1</t>
  </si>
  <si>
    <t>Human Carbonic Anhydrase 9(CA9) ELISA Kit</t>
  </si>
  <si>
    <t>31.25 pg/mL-2000 pg/mL</t>
  </si>
  <si>
    <t>7.81 pg/mL</t>
  </si>
  <si>
    <t>CA9</t>
  </si>
  <si>
    <t>Human Clara cell protein,CC16 ELISA Kit</t>
  </si>
  <si>
    <t>0.625 ng/ml - 40 ng/ml</t>
  </si>
  <si>
    <t>0.156 ng/ml</t>
  </si>
  <si>
    <t>CC16</t>
  </si>
  <si>
    <t>Human monocyte chemotactic protein 1/monocyte chemotactic and activating factor,MCP-1/MCAF ELISA kit</t>
  </si>
  <si>
    <t>serum, plasma, urine, saliva, cerebrospinal fluid (CSF), ascitic fluid, cell culture supernates, tissue homogenates.</t>
  </si>
  <si>
    <t>6.25 pg/ml-400 pg/ml.</t>
  </si>
  <si>
    <t>1.56 pg/ml.</t>
  </si>
  <si>
    <t>CCL2</t>
  </si>
  <si>
    <t>Human Macrophage-Derived Chemokine (MDC/CCL22) ELISA kit</t>
  </si>
  <si>
    <t>15.625 pg/mL-1000 pg/mL</t>
  </si>
  <si>
    <t>10.324 pg/mL</t>
  </si>
  <si>
    <t>CCL22</t>
  </si>
  <si>
    <t>Human C-C motif chemokine 5 (CCL5/D17S136E/SCYA5) ELISA kit</t>
  </si>
  <si>
    <t>15.6 pg/mL-1000 pg/mL</t>
  </si>
  <si>
    <t>2.307 pg/mL</t>
  </si>
  <si>
    <t>CCL5</t>
  </si>
  <si>
    <t>Human soluble cluster of differentiation 14,sCD14 ELISA Kit</t>
  </si>
  <si>
    <t>0.234 ng/mL-15 ng/mL</t>
  </si>
  <si>
    <t>0.229 ng/mL</t>
  </si>
  <si>
    <t>CD14</t>
  </si>
  <si>
    <t>Human Soluble Cluster of differentiation 40 ligand,sCD40L ELISA Kit</t>
  </si>
  <si>
    <t>0.312 ng/mL-20 ng/mL</t>
  </si>
  <si>
    <t>0.078 ng/mL</t>
  </si>
  <si>
    <t>CD40LG</t>
  </si>
  <si>
    <t>Human carcinoembryonic antigen,CEA ELISA Kit</t>
  </si>
  <si>
    <t>5 ng/ml-80 ng/ml</t>
  </si>
  <si>
    <t>2 ng/mL</t>
  </si>
  <si>
    <t>CEACAM5</t>
  </si>
  <si>
    <t>Human Chitinase-3-like Protein 1(YKL-40/CHI3L1)ELISA Kit</t>
  </si>
  <si>
    <t>46.875 pg/mL-3000 pg/mL</t>
  </si>
  <si>
    <t>78.065 pg/mL</t>
  </si>
  <si>
    <t>CHI3L1</t>
  </si>
  <si>
    <t>Rat Chitinase-3-like protein 1(CHI3L1) ELISA kit</t>
  </si>
  <si>
    <t>4.7 ng/ml - 300 ng/ml</t>
  </si>
  <si>
    <t>1.17 ng/ml</t>
  </si>
  <si>
    <t>Human clusterin,CLU ELISA Kit</t>
  </si>
  <si>
    <t>3.12 ng/mL-200 ng/mL</t>
  </si>
  <si>
    <t>0.78 ng/mL</t>
  </si>
  <si>
    <t>CLU</t>
  </si>
  <si>
    <t>Rat cartilage oligomeric matrix protein,COMP ELISA Kit</t>
  </si>
  <si>
    <t>COMP</t>
  </si>
  <si>
    <t>Bovine Cortisol ELISA Kit</t>
  </si>
  <si>
    <t>Bos taurus (Bovine)</t>
  </si>
  <si>
    <t>3.12 ng/ml-200 ng/ml</t>
  </si>
  <si>
    <t>0.78 ng/ml</t>
  </si>
  <si>
    <t>COR</t>
  </si>
  <si>
    <t>Fish Cortisol ELISA Kit</t>
  </si>
  <si>
    <t>Fish</t>
  </si>
  <si>
    <t>3.12 ng/ml-200 ng/ml.</t>
  </si>
  <si>
    <t>1.56 ng/ml.</t>
  </si>
  <si>
    <t>Goat Cortisol ELISA Kit</t>
  </si>
  <si>
    <t>Capra hircus (Goat)</t>
  </si>
  <si>
    <t>Human Cortisol ELISA Kit</t>
  </si>
  <si>
    <t>serum, plasma, cell culture supernates, tissue homogenates, saliva.</t>
  </si>
  <si>
    <t>Rat Cortisol ELISA Kit</t>
  </si>
  <si>
    <t>1.56 ng/ml</t>
  </si>
  <si>
    <t>Mouse Macrophage Colony-Stimulating Factor,M-CSF ELISA kit</t>
  </si>
  <si>
    <t>7.81 pg/mL-500 pg/mL</t>
  </si>
  <si>
    <t>1.95 pg/mL</t>
  </si>
  <si>
    <t>CSF1</t>
  </si>
  <si>
    <t>Human Granulocyte-Macrophage Colony Stimulating Factor,GM-CSF ELISA Kit</t>
  </si>
  <si>
    <t>3.9 pg/mL</t>
  </si>
  <si>
    <t>CSF2</t>
  </si>
  <si>
    <t>Human Cystatin C,Cys-C ELISA Kit</t>
  </si>
  <si>
    <t>serum, plasma, urine, saliva, tissue homogenates</t>
  </si>
  <si>
    <t>7.8 ng/mL-500 ng/mL</t>
  </si>
  <si>
    <t>5.824 ng/mL</t>
  </si>
  <si>
    <t>CST3</t>
  </si>
  <si>
    <t>Rat Cystatin C,Cys-C ELISA Kit</t>
  </si>
  <si>
    <t>serum, plasma, homogenates.</t>
  </si>
  <si>
    <t>0.312 ng/ml-20 ng/ml</t>
  </si>
  <si>
    <t>0.078 ng/ml</t>
  </si>
  <si>
    <t>Human Cathepsin S (CTSS) ELISA Kit</t>
  </si>
  <si>
    <t>62.5 pg/mL- 4000 pg/mL</t>
  </si>
  <si>
    <t>15.6 pg/mL</t>
  </si>
  <si>
    <t>CTSS</t>
  </si>
  <si>
    <t>Human interferon-inducible protein 10,IP-10 ELISA Kit</t>
  </si>
  <si>
    <t>7.8 pg/mL</t>
  </si>
  <si>
    <t>CXCL10</t>
  </si>
  <si>
    <t>Human B-Lymphocyte Chemoattractant 1,BLC-1 ELISA Kit</t>
  </si>
  <si>
    <t>CXCL13</t>
  </si>
  <si>
    <t>Human CXC-chemokine ligand 16,CXCL16 ELISA Kit</t>
  </si>
  <si>
    <t>3.603 pg/mL</t>
  </si>
  <si>
    <t>CXCL16</t>
  </si>
  <si>
    <t>Rat macrophage inflammatory protein 2,MIP-2 ELISA kit</t>
  </si>
  <si>
    <t>CXCL2</t>
  </si>
  <si>
    <t>Human Dickkopf 1,DKK1 ELISA Kit</t>
  </si>
  <si>
    <t>62.5 pg/mL-4000pg/mL</t>
  </si>
  <si>
    <t>DKK1</t>
  </si>
  <si>
    <t>Human dipeptidyl peptidase Ⅳ,DPPⅣ ELISA Kit</t>
  </si>
  <si>
    <t>1.56 ng/mL-100 ng/mL</t>
  </si>
  <si>
    <t>0.39 ng/mL</t>
  </si>
  <si>
    <t>DPP4</t>
  </si>
  <si>
    <t>Bovine Estradiol,E2 ELISA Kit</t>
  </si>
  <si>
    <t>serum, plasma.</t>
  </si>
  <si>
    <t>50 pg/ml-1200 pg/ml.</t>
  </si>
  <si>
    <t>40 pg/ml.</t>
  </si>
  <si>
    <t>E2</t>
  </si>
  <si>
    <t>Canine Estradiol,E2 ELISA Kit</t>
  </si>
  <si>
    <t>40 pg/ml-1000 pg/ml</t>
  </si>
  <si>
    <t>25 pg/mL</t>
  </si>
  <si>
    <t>Fish Estradiol(E2) ELISA kit</t>
  </si>
  <si>
    <t>40 pg/ml</t>
  </si>
  <si>
    <t>Human Estradiol,E2 ELISA Kit</t>
  </si>
  <si>
    <t>Mouse Estradiol,E2 ELISA Kit</t>
  </si>
  <si>
    <t>Rat Estradiol,E2 ELISA Kit</t>
  </si>
  <si>
    <t>Sheep Estradiol(E2) ELISA Kit</t>
  </si>
  <si>
    <t>Ovis aries (Sheep)</t>
  </si>
  <si>
    <t>Human Epidermal growth factor,EGF ELISA Kit</t>
  </si>
  <si>
    <t>7.8 pg/ml-500 pg/ml.</t>
  </si>
  <si>
    <t>EGF</t>
  </si>
  <si>
    <t>Mouse Epidermal growth factor,EGF ELISA Kit</t>
  </si>
  <si>
    <t>7.8 pg/mL-500 pg/mL</t>
  </si>
  <si>
    <t>Human Neuron-specific enolase,NSE ELISA Kit</t>
  </si>
  <si>
    <t>0.78 ng/mL-50 ng/mL</t>
  </si>
  <si>
    <t>0.195 ng/mL</t>
  </si>
  <si>
    <t>ENO2</t>
  </si>
  <si>
    <t>Mouse Erythropoietin,EPO ELISA Kit</t>
  </si>
  <si>
    <t>EPO</t>
  </si>
  <si>
    <t>Human Endostatin,ES ELISA Kit</t>
  </si>
  <si>
    <t>15.6 pg/ml -1000 pg/ml</t>
  </si>
  <si>
    <t>3.9 pg/ml</t>
  </si>
  <si>
    <t>ES</t>
  </si>
  <si>
    <t>Human Folic acid(FA) ELISA Kit</t>
  </si>
  <si>
    <t>12.5 pg/mL-200 pg/mL</t>
  </si>
  <si>
    <t>6.25 pg/mL</t>
  </si>
  <si>
    <t>FA</t>
  </si>
  <si>
    <t>Mouse Folic acid,FA ELISA Kit</t>
  </si>
  <si>
    <t>0.195 ng/mL-50 ng/mL</t>
  </si>
  <si>
    <t>Human intestinal fatty acid binding protein,iFABP ELISA Kit</t>
  </si>
  <si>
    <t>FABP2</t>
  </si>
  <si>
    <t>Human Factor-related Apoptosis ligand,FASL ELISA Kit</t>
  </si>
  <si>
    <t>serum, plasma, cell culture supernates</t>
  </si>
  <si>
    <t>FASLG</t>
  </si>
  <si>
    <t>Human Fibulin-1(FBLN1) ELISA kit</t>
  </si>
  <si>
    <t>6.25 ug/ml-400 ug/ml</t>
  </si>
  <si>
    <t>1.56 ug/ml</t>
  </si>
  <si>
    <t>FBLN1</t>
  </si>
  <si>
    <t>Human ferritin,FE ELISA Kit</t>
  </si>
  <si>
    <t>Request Information</t>
  </si>
  <si>
    <t>FE</t>
  </si>
  <si>
    <t>Mouse Fibroblast growth factor 21(FGF21) ELISA kit</t>
  </si>
  <si>
    <t>31.25 pg/ml -2000 pg/ml</t>
  </si>
  <si>
    <t>7.81 pg/ml</t>
  </si>
  <si>
    <t>FGF21</t>
  </si>
  <si>
    <t>Human Vascular Endothelial cell Growth Factor D,VEGF-D ELISA KIT</t>
  </si>
  <si>
    <t>31.25 pg/ml - 2000 pg/ml</t>
  </si>
  <si>
    <t>VEGFD</t>
  </si>
  <si>
    <t>Human Vascuar endothelial cell growth factor receptor 3,VEGFR-3/Flt-4 ELISA Kit</t>
  </si>
  <si>
    <t>VEGFR-3/Flt-4</t>
  </si>
  <si>
    <t>Mouse Fibronectin,FN ELISA Kit</t>
  </si>
  <si>
    <t>2.7 ng/ml - 2000 ng/ml</t>
  </si>
  <si>
    <t>2.7 ng/ml</t>
  </si>
  <si>
    <t>FN1</t>
  </si>
  <si>
    <t>Mouse Secreted frizzled-related protein 3(FRZB) ELISA kit</t>
  </si>
  <si>
    <t>FRZB</t>
  </si>
  <si>
    <t>Human follicle-stimulating hormone,FSH ELISA Kit</t>
  </si>
  <si>
    <t>2 mIU/ml-50 mIU/ml.</t>
  </si>
  <si>
    <t>1 mIU/ml.</t>
  </si>
  <si>
    <t>FSH</t>
  </si>
  <si>
    <t>rat follicle-stimulating hormone,FSH ELISA Kit</t>
  </si>
  <si>
    <t>Sheep Follicle Stimulating Hormone (FSH) ELISA kit</t>
  </si>
  <si>
    <t>Rat Free Thyroxine,FT4 ELISA Kit</t>
  </si>
  <si>
    <t>4 pmol/L-64 pmol/L</t>
  </si>
  <si>
    <t>1.08 pmol/L</t>
  </si>
  <si>
    <t>FT4</t>
  </si>
  <si>
    <t>Human Vitamin D-binding protein,DBP ELISA Kit</t>
  </si>
  <si>
    <t>0.3125 ng/ml - 20ng/ml</t>
  </si>
  <si>
    <t>GC</t>
  </si>
  <si>
    <t>Human growth differentiation factor 15(GDF15)ELISA Kit</t>
  </si>
  <si>
    <t>serum, plasma, tissue homogenates, urine</t>
  </si>
  <si>
    <t>GDF15</t>
  </si>
  <si>
    <t>Human granulysin,GNLY ELISA Kit</t>
  </si>
  <si>
    <t>GNLY</t>
  </si>
  <si>
    <t>Human Aspartate aminotransferase,AST ELISA Kit</t>
  </si>
  <si>
    <t>0.312 mU/ml - 20 mU/ml</t>
  </si>
  <si>
    <t>0.078 mU/ml</t>
  </si>
  <si>
    <t>GOT1</t>
  </si>
  <si>
    <t>Human Kidney injury molecule 1,Kim-1 ELISA Kit</t>
  </si>
  <si>
    <t>serum, urine, tissue homogenates</t>
  </si>
  <si>
    <t>0.043 ng/mL</t>
  </si>
  <si>
    <t>Kim-1</t>
  </si>
  <si>
    <t>Rat Kidney injury molecule 1,Kim-1 ELISA Kit</t>
  </si>
  <si>
    <t>0.313 ng/mL-20 ng/mL</t>
  </si>
  <si>
    <t>0.228 ng/mL</t>
  </si>
  <si>
    <t>Human Hemoglobin (Hb) ELISA Kit</t>
  </si>
  <si>
    <t>serum, plasma, lysate for RBC</t>
  </si>
  <si>
    <t>0.244 ng/mL-1000 ng/mL</t>
  </si>
  <si>
    <t>0.244 ng/mL</t>
  </si>
  <si>
    <t>Hb</t>
  </si>
  <si>
    <t>Human hepatitis B virus e antigen (HBeAg) ELISA Kit</t>
  </si>
  <si>
    <t>HBeAg</t>
  </si>
  <si>
    <t>Mouse hepatitis B virus e antigen,HBeAg ELISA Kit</t>
  </si>
  <si>
    <t>Human Chorionic Gonadotrophin,HCG ELISA Kit</t>
  </si>
  <si>
    <t>serum, plasma, urine, cell culture supernates</t>
  </si>
  <si>
    <t>8 mIU/mL-240 mIU/mL</t>
  </si>
  <si>
    <t>2 mIU/mL</t>
  </si>
  <si>
    <t>hCG</t>
  </si>
  <si>
    <t>Human hepatitis D virus(HDV) antibody(IgG) ELISA Kit</t>
  </si>
  <si>
    <t>serum</t>
  </si>
  <si>
    <t>HDV Ab (IgG)</t>
  </si>
  <si>
    <t>Human hepatocyte growth factor,HGF ELISA kit</t>
  </si>
  <si>
    <t>HGF</t>
  </si>
  <si>
    <t>Mouse hepatocyte growth factor,HGF ELISA kit</t>
  </si>
  <si>
    <t>Rat High mobility group protein B1,HMGB-1 ELISA Kit</t>
  </si>
  <si>
    <t>HMGB1</t>
  </si>
  <si>
    <t>Human Haptoglobin,Hpt/HP ELISA KIT</t>
  </si>
  <si>
    <t>1.044 ng/mL</t>
  </si>
  <si>
    <t>HP</t>
  </si>
  <si>
    <t>Human high sensitivity C-Reactive Protein,hs-CRP ELISA Kit</t>
  </si>
  <si>
    <t>0.625 ng/mL-40 ng/mL</t>
  </si>
  <si>
    <t>0.156 ng/mL</t>
  </si>
  <si>
    <t>hs-CRP</t>
  </si>
  <si>
    <t>Human intercellular adhesion molecule 1,ICAM-1 ELISA Kit</t>
  </si>
  <si>
    <t>ICAM1</t>
  </si>
  <si>
    <t>Rat intercellular adhesion molecule 1,ICAM-1 ELISA Kit</t>
  </si>
  <si>
    <t>serum, plasma, tissue homogenates, cell lysates</t>
  </si>
  <si>
    <t>78.125 pg/mL-5000 pg/mL</t>
  </si>
  <si>
    <t>24.321 pg/mL</t>
  </si>
  <si>
    <t>Human Immunoglobulin A,IgA ELISA Kit</t>
  </si>
  <si>
    <t>0.24 ng/mL-1000 ng/mL</t>
  </si>
  <si>
    <t>0.24 ng/mL</t>
  </si>
  <si>
    <t>IgA</t>
  </si>
  <si>
    <t>Human Immunoglobulin D(IgD) ELISA Kit</t>
  </si>
  <si>
    <t>0.024 ng/mL-100 ng/mL</t>
  </si>
  <si>
    <t>0.024 ng/mL</t>
  </si>
  <si>
    <t>IgD</t>
  </si>
  <si>
    <t>Human Immunoglobulin E,IgE ELISA Kit</t>
  </si>
  <si>
    <t>62.5 ng/mL-4000 ng/mL</t>
  </si>
  <si>
    <t>3.640 ng/mL</t>
  </si>
  <si>
    <t>IgE</t>
  </si>
  <si>
    <t>Mouse Insulin-like growth factor 1,IGF-1 ELISA Kit</t>
  </si>
  <si>
    <t>0.151 ng/mL</t>
  </si>
  <si>
    <t>IGF1</t>
  </si>
  <si>
    <t>Rat Insulin-like growth factor 1,IGF-1 ELISA Kit</t>
  </si>
  <si>
    <t>Human insulin-like growth factors binding protein 1,IGFBP-1 ELISA Kit</t>
  </si>
  <si>
    <t>IGFBP1</t>
  </si>
  <si>
    <t>Bovine Immunoglobulin G,IgG ELISA Kit</t>
  </si>
  <si>
    <t>78 ng/ml-5000ng/ml</t>
  </si>
  <si>
    <t>19.5 ng/ml</t>
  </si>
  <si>
    <t>IgG</t>
  </si>
  <si>
    <t>Goat Immunoglobulin G,IgG ELISA Kit</t>
  </si>
  <si>
    <t>0.146 μg/mL-37.5 μg/mL</t>
  </si>
  <si>
    <t>0.134 μg/mL</t>
  </si>
  <si>
    <t>Human Immunoglobulin G(IgG)ELISA Kit</t>
  </si>
  <si>
    <t>serum, plasma, cell culture supernates, urine, tissue homogenates, cell lysates</t>
  </si>
  <si>
    <t>0.59 μg/mL-150 μg/mL</t>
  </si>
  <si>
    <t>0.487 μg/mL</t>
  </si>
  <si>
    <t>Pig Immunoglobulin G(IgG) ELISA Kit</t>
  </si>
  <si>
    <t>0.586 μg/mL-150 μg/mL</t>
  </si>
  <si>
    <t>0.467 μg/mL</t>
  </si>
  <si>
    <t>Rabbit Immunoglobulin G,IgG ELISA Kit</t>
  </si>
  <si>
    <t>Oryctolagus cuniculus (Rabbit)</t>
  </si>
  <si>
    <t>0.047 μg/mL-12 μg/mL</t>
  </si>
  <si>
    <t>0.029 μg/mL</t>
  </si>
  <si>
    <t>Rat Immunoglobulin G,IgG ELISA Kit</t>
  </si>
  <si>
    <t>31.25 ng/mL-8000 ng/mL</t>
  </si>
  <si>
    <t>31.25 ng/mL</t>
  </si>
  <si>
    <t>Mouse Interleukin 12,IL-12/P70 ELISA KIT</t>
  </si>
  <si>
    <t>serum, plasma, homogenates</t>
  </si>
  <si>
    <t>62.5 pg/ml -4000 pg/ml</t>
  </si>
  <si>
    <t>15.6 pg/ml</t>
  </si>
  <si>
    <t>IL12/P70</t>
  </si>
  <si>
    <t>Mouse Interleukin 1α,IL-1α ELISA kit</t>
  </si>
  <si>
    <t>2.35 pg/ml - 150 pg/ml</t>
  </si>
  <si>
    <t>0.58 pg/ml</t>
  </si>
  <si>
    <t>IL1A</t>
  </si>
  <si>
    <t>Human IL-1 Receptor Like 1(IL1RL1)ELISA Kit</t>
  </si>
  <si>
    <t>0.312 ng/ml -20 ng/ml</t>
  </si>
  <si>
    <t>IL1RL1</t>
  </si>
  <si>
    <t>Mouse Interleukin 22(IL-22) ELISA Kit</t>
  </si>
  <si>
    <t>IL22</t>
  </si>
  <si>
    <t>Human soluble interleukin-2 receptor,IL-2sRα ELISA kit</t>
  </si>
  <si>
    <t>IL2RA</t>
  </si>
  <si>
    <t>Dog Interleukin-8,IL-8 ELISA Kit</t>
  </si>
  <si>
    <t>0.146 ng/mL</t>
  </si>
  <si>
    <t>CXCL8</t>
  </si>
  <si>
    <t>Human Interleukin 8,IL-8 ELISA KIT</t>
  </si>
  <si>
    <t>serum, cell culture supernates, saliva, urine, cerebrospinal fluid (CSF), tissue homogenates, cell lysates</t>
  </si>
  <si>
    <t>7.110 pg/mL</t>
  </si>
  <si>
    <t>Pig interleukin 8,IL-8 ELISA Kit</t>
  </si>
  <si>
    <t>125 pg/mL-8000 pg/mL</t>
  </si>
  <si>
    <t>31.25 pg/mL</t>
  </si>
  <si>
    <t>Sheep Insulin(INS) ELISA Kit</t>
  </si>
  <si>
    <t>10 μIU/ml-160 μIU/ml.</t>
  </si>
  <si>
    <t>2 μIU/ml.</t>
  </si>
  <si>
    <t>INS</t>
  </si>
  <si>
    <t>Human Vascular endothelial cell growth factor receptor 2,VEGFR-2/Flk-1 ELISA kit</t>
  </si>
  <si>
    <t>0.39 ng/mL-25 ng/mL</t>
  </si>
  <si>
    <t>0.098 ng/mL</t>
  </si>
  <si>
    <t>VEGFR-2/Flk-1</t>
  </si>
  <si>
    <t>Mouse Vascular endothelial cell growth factor receptor 2,VEGFR-2/Flk-1 ELISA kit</t>
  </si>
  <si>
    <t>Human prostate specific antigen,PSA ELISA Kit</t>
  </si>
  <si>
    <t>PSA</t>
  </si>
  <si>
    <t>Rat kininogen(KNG) ELISA Kit</t>
  </si>
  <si>
    <t>KNG1</t>
  </si>
  <si>
    <t>Rat neutrophil gelatinase-associated lipocalin,NGAL ELISA Kit</t>
  </si>
  <si>
    <t>0.3125 ng/ml- 20ng/ml</t>
  </si>
  <si>
    <t>LCN2</t>
  </si>
  <si>
    <t>Human Leptin,LEP ELISA kit</t>
  </si>
  <si>
    <t>0.060 ng/mL</t>
  </si>
  <si>
    <t>LEP</t>
  </si>
  <si>
    <t>Mouse Leptin,LEP ELISA kit</t>
  </si>
  <si>
    <t>Rat Leptin,LEP ELISA kit</t>
  </si>
  <si>
    <t>0.78 ng/ml-50 ng/ml.</t>
  </si>
  <si>
    <t>0.195 ng/ml.</t>
  </si>
  <si>
    <t>Human lectin-galactose binding-soluble 3,Lgals3 ELISA Kit</t>
  </si>
  <si>
    <t>serum, plasma, cell culture supernates, tissue homogenates, saliva</t>
  </si>
  <si>
    <t>LGALS3</t>
  </si>
  <si>
    <t>Human luteinizing hormone (LH) ELISA kit</t>
  </si>
  <si>
    <t>1 mIU/ml-50 mIU/ml.</t>
  </si>
  <si>
    <t>0.5 mIU/ml.</t>
  </si>
  <si>
    <t>LH</t>
  </si>
  <si>
    <t>Mouse luteinizing hormone (LH) ELISA kit</t>
  </si>
  <si>
    <t>Sheep Luteinizing Hormone (LH) ELISA Kit</t>
  </si>
  <si>
    <t>Human Mannma binding protein/mannan binding lectin,MBP/MBL ELISA Kit</t>
  </si>
  <si>
    <t>0.171 ng/mL</t>
  </si>
  <si>
    <t>MBL2</t>
  </si>
  <si>
    <t>Mouse Hepatocyte Growth Factor Receptor(C-MET/HGFR)ELISA Kit</t>
  </si>
  <si>
    <t>0.078 ng/mL-5 ng/mL</t>
  </si>
  <si>
    <t>0.02 ng/mL</t>
  </si>
  <si>
    <t>MET</t>
  </si>
  <si>
    <t>Human Macrophage Migration Inhibitory Factor,MIF ELISA Kit</t>
  </si>
  <si>
    <t>MIF</t>
  </si>
  <si>
    <t>Human Matrix metalloproteinase 1,MMP-1 ELISA kit</t>
  </si>
  <si>
    <t>MMP1</t>
  </si>
  <si>
    <t>Rat matrix metalloproteinase 1(MMP-1/Collagenase I) ELISA kit</t>
  </si>
  <si>
    <t>0.235 ng/ml - 15 ng/ml</t>
  </si>
  <si>
    <t>0.058 ng/ml</t>
  </si>
  <si>
    <t>Human Matrix metalloproteinase 7,MMP-7 ELISA kit</t>
  </si>
  <si>
    <t>MMP7</t>
  </si>
  <si>
    <t>Human Matrix metalloproteinase 8/Neutrophil collagenase,MMP-8 ELISA kit</t>
  </si>
  <si>
    <t>39.06 pg/mL-2500 pg/mL</t>
  </si>
  <si>
    <t>9.77 pg/mL</t>
  </si>
  <si>
    <t>MMP8</t>
  </si>
  <si>
    <t>Mouse matrix metalloproteinase 9/Gelatinase B,MMP-9 ELISA Kit</t>
  </si>
  <si>
    <t>0.552 ng/mL</t>
  </si>
  <si>
    <t>MMP9</t>
  </si>
  <si>
    <t>Rat matrix metalloproteinase 9/Gelatinase B,MMP-9 ELISA Kit</t>
  </si>
  <si>
    <t>Human myeloperoxidase,MPO ELISA Kit</t>
  </si>
  <si>
    <t>MPO</t>
  </si>
  <si>
    <t>Human Mesothelin(MSLN)ELISA KIT</t>
  </si>
  <si>
    <t>62.5 pg/mL-4000 pg/mL</t>
  </si>
  <si>
    <t>MSLN</t>
  </si>
  <si>
    <t>Human Metallothionein,MT ELISA Kit</t>
  </si>
  <si>
    <t>serum, plasma, cell culture supernates, tissue homogenates, urine, saliva</t>
  </si>
  <si>
    <t>6.25 pg/mL-400 pg/mL</t>
  </si>
  <si>
    <t>0.813 pg/mL</t>
  </si>
  <si>
    <t>MT</t>
  </si>
  <si>
    <t>Human mammary carcinoma marker CA15-3 (CA15-3) ELISA kit</t>
  </si>
  <si>
    <t>15 U/mL - 250 U/mL</t>
  </si>
  <si>
    <t>3.8 U/mL</t>
  </si>
  <si>
    <t>CA15-3</t>
  </si>
  <si>
    <t>Biotin ELISA Kit</t>
  </si>
  <si>
    <t>serum, plasma from human, mouse and other species</t>
  </si>
  <si>
    <t>4.986 pg/mL</t>
  </si>
  <si>
    <t>Biotin</t>
  </si>
  <si>
    <t>Mouse soluble Lectin-like Oxidized Low Density Lipoprotein Receptor-1(sLOX-1)ELISA Kit</t>
  </si>
  <si>
    <t>OLR1</t>
  </si>
  <si>
    <t>Human Procalcitonin,PCT ELISA Kit</t>
  </si>
  <si>
    <t>PCT</t>
  </si>
  <si>
    <t>Human Platelet-Derived Growth Factor-BB,PDGF-BB ELISA kit</t>
  </si>
  <si>
    <t>PDGF-BB</t>
  </si>
  <si>
    <t>Human Platelet Factor 4,PF-4 ELISA Kit</t>
  </si>
  <si>
    <t>PF4</t>
  </si>
  <si>
    <t>Human progesterone induced blocking factor (PIBF) Elisa kit</t>
  </si>
  <si>
    <t>0.78 ng/ml - 50 ng/ml</t>
  </si>
  <si>
    <t>0.195 ng/ml</t>
  </si>
  <si>
    <t>PIBF1</t>
  </si>
  <si>
    <t>Human lipoprotein-associated phospholipase A2,Lp-PLA2 ELISA Kit</t>
  </si>
  <si>
    <t>PLA2G7</t>
  </si>
  <si>
    <t>Human Tissue-type Plasiminogen Actilyse,t-PA ELISA Kit</t>
  </si>
  <si>
    <t>serum, palsma, tissue homogenates.</t>
  </si>
  <si>
    <t>0.156 ng/ml-10 ng/ml</t>
  </si>
  <si>
    <t>0.039 ng/ml</t>
  </si>
  <si>
    <t>PLAT</t>
  </si>
  <si>
    <t>Mouse Plasminogen(PLG) ELISA kit</t>
  </si>
  <si>
    <t>15.63 ng/mL</t>
  </si>
  <si>
    <t>PLG</t>
  </si>
  <si>
    <t>Human neutrophil activating protein-2,NAP-2 ELISA Kit</t>
  </si>
  <si>
    <t>PPBP</t>
  </si>
  <si>
    <t>Human proteoglycan 4(PRG4) ELISA Kit</t>
  </si>
  <si>
    <t>serum, plasma and tissue homogenates.</t>
  </si>
  <si>
    <t>PRG4</t>
  </si>
  <si>
    <t>Human Prolactin/Luteotropic Hormone(PRL/LTH) ELISA Kit</t>
  </si>
  <si>
    <t>40 μIU/mL-2000 μIU/mL</t>
  </si>
  <si>
    <t>50 μIU/mL</t>
  </si>
  <si>
    <t>PRL</t>
  </si>
  <si>
    <t>Bovine progesterone,PROG ELISA Kit</t>
  </si>
  <si>
    <t>1 ng/ml-70 ng/ml.</t>
  </si>
  <si>
    <t>0.2 ng/mL</t>
  </si>
  <si>
    <t>PROG</t>
  </si>
  <si>
    <t>Human Progesterone,PROG ELISA kit</t>
  </si>
  <si>
    <t>0.2 ng/ml.</t>
  </si>
  <si>
    <t>Mouse Progesterone,PROG ELISA Kit</t>
  </si>
  <si>
    <t>0.3 ng/mL-10 ng/mL</t>
  </si>
  <si>
    <t>Rat Progesterone,PROG ELISA kit</t>
  </si>
  <si>
    <t>serum, plasma, cell culture supernates, tissue homogenates.</t>
  </si>
  <si>
    <t>1 ng/ml-70 ng/ml</t>
  </si>
  <si>
    <t>0.2 ng/ml</t>
  </si>
  <si>
    <t>Sheep Progesterone(PROG) ELISA Kit</t>
  </si>
  <si>
    <t>human prosaposin(PSAP)Elisa kit</t>
  </si>
  <si>
    <t>0.041 ng/ml-30 ng/ml.</t>
  </si>
  <si>
    <t>0.041 ng/ml</t>
  </si>
  <si>
    <t>PSAP</t>
  </si>
  <si>
    <t>Human Pentraxin 3 (PTX3)ELISA Kit</t>
  </si>
  <si>
    <t>PTX3</t>
  </si>
  <si>
    <t>Human chemerin ELISA Kit</t>
  </si>
  <si>
    <t>31.2 ng/ml-2000 ng/ml</t>
  </si>
  <si>
    <t>7.8 ng/mL</t>
  </si>
  <si>
    <t>RARRES2</t>
  </si>
  <si>
    <t>Human Retinol binding protein 4,RBP-4 ELISA Kit</t>
  </si>
  <si>
    <t>RBP4</t>
  </si>
  <si>
    <t>Rat Retinol binding protein 4,RBP-4 ELISA Kit</t>
  </si>
  <si>
    <t>Human Resistin ELISA KIT</t>
  </si>
  <si>
    <t>RETN</t>
  </si>
  <si>
    <t>Mouse Resistin ELISA Kit</t>
  </si>
  <si>
    <t>41.036 pg/mL</t>
  </si>
  <si>
    <t>Human S100 calcium binding protein A12/Calgranulin-C(S100A12) ELISA Kit</t>
  </si>
  <si>
    <t>0.039ng/ml.</t>
  </si>
  <si>
    <t>S100A12</t>
  </si>
  <si>
    <t>Human Soluble protein-100B,S-100B ELISA Kit</t>
  </si>
  <si>
    <t>serum, plasma, tissue homogenates, cerebrospinal fluid (CSF)</t>
  </si>
  <si>
    <t>S100B</t>
  </si>
  <si>
    <t>Mouse serum amyloid A1 (SAA1) ELISA kit</t>
  </si>
  <si>
    <t>serum, plasma,tissue homogenates</t>
  </si>
  <si>
    <t>3.12 ng/ml - 200 ng/ml</t>
  </si>
  <si>
    <t>SAA1</t>
  </si>
  <si>
    <t>Human E-Selectin ELISA kit</t>
  </si>
  <si>
    <t>SELE</t>
  </si>
  <si>
    <t>Human L-Selectin ELISA kit</t>
  </si>
  <si>
    <t>SELL</t>
  </si>
  <si>
    <t>Mouse P-Selectin ELISA kit</t>
  </si>
  <si>
    <t>SELP</t>
  </si>
  <si>
    <t>Human Visceral adipose-specific serine protease inhibitor,vaspin ELISA Kit</t>
  </si>
  <si>
    <t>SERPINA12</t>
  </si>
  <si>
    <t>Human plasminogen activator inhibitor 1,PAI-1 ELISA Kit</t>
  </si>
  <si>
    <t>2.201 ng/mL</t>
  </si>
  <si>
    <t>SERPINE1</t>
  </si>
  <si>
    <t>Rat plasminogen activator inhibitor 1,PAI1 ELISA Kit</t>
  </si>
  <si>
    <t>78 pg/ml-5000 pg/ml</t>
  </si>
  <si>
    <t>Human sex hormone-binding globulin,SHBG ELISA Kit</t>
  </si>
  <si>
    <t>1.56 pmol/L- 100 pmol/L</t>
  </si>
  <si>
    <t>0.39 pmol/L</t>
  </si>
  <si>
    <t>SHBG</t>
  </si>
  <si>
    <t>Human Superoxide dismutase [Cu-Zn] (SOD1) ELISA kit</t>
  </si>
  <si>
    <t>62.5 pg/ml - 4000 pg/ml</t>
  </si>
  <si>
    <t>SOD1</t>
  </si>
  <si>
    <t>Mouse Super Oxidase Dimutase,SOD ELISA Kit</t>
  </si>
  <si>
    <t>5.4 pg/mL-4000 pg/mL</t>
  </si>
  <si>
    <t>5.4 pg/mL</t>
  </si>
  <si>
    <t>Human Osteopontin,OPN ELISA Kit</t>
  </si>
  <si>
    <t>serum, plasma, urine, tissue homogenates</t>
  </si>
  <si>
    <t>OPN</t>
  </si>
  <si>
    <t>Rat Osteopontin,OPN ELISA Kit</t>
  </si>
  <si>
    <t>0.06 ng/ml -50 ng/ml</t>
  </si>
  <si>
    <t>0.06 ng/ml</t>
  </si>
  <si>
    <t>SPP1</t>
  </si>
  <si>
    <t>Canine Testosterone (T) ELISA Kit</t>
  </si>
  <si>
    <t>0.1 ng/mL-20 ng/mL</t>
  </si>
  <si>
    <t>0.05 ng/mL</t>
  </si>
  <si>
    <t>T</t>
  </si>
  <si>
    <t>Fish Testosterone(T) ELISA Kit</t>
  </si>
  <si>
    <t>Horse Testosterone(T) ELISA Kit</t>
  </si>
  <si>
    <t>Equus caballus (Horse)</t>
  </si>
  <si>
    <t>serum, plasma, tissue Homogenates</t>
  </si>
  <si>
    <t>Mouse Testosterone,T ELISA Kit</t>
  </si>
  <si>
    <t>0.312 ng/ml-20 ng/ml.</t>
  </si>
  <si>
    <t>0.156 ng/ml.</t>
  </si>
  <si>
    <t>Rat Testosterone,T ELISA Kit</t>
  </si>
  <si>
    <t>0.13 ng/mL-25.6 ng/mL</t>
  </si>
  <si>
    <t>0.06 ng/mL</t>
  </si>
  <si>
    <t>Chicken Tri-iodothyronine,T3 ELISA Kit</t>
  </si>
  <si>
    <t>Gallus gallus (Chicken)</t>
  </si>
  <si>
    <t>0.5 ng/mL-8 ng/mL</t>
  </si>
  <si>
    <t>0.5 ng/mL</t>
  </si>
  <si>
    <t>T3</t>
  </si>
  <si>
    <t>Mouse Tri-iodothyronine,T3 ELISA Kit</t>
  </si>
  <si>
    <t>Rat Tri-iodothyronine,T3 ELISA Kit</t>
  </si>
  <si>
    <t>Chicken thyroxine (T4) ELISA Kit</t>
  </si>
  <si>
    <t>20 ng/mL-320 ng/mL</t>
  </si>
  <si>
    <t>20 ng/mL</t>
  </si>
  <si>
    <t>T4</t>
  </si>
  <si>
    <t>Fish Thyroxine,T4 ELISA Kit</t>
  </si>
  <si>
    <t>Mouse thyroxine,T4 ELISA Kit</t>
  </si>
  <si>
    <t>Rat thyroxine,T4 ELISA Kit</t>
  </si>
  <si>
    <t>Human Thyroglobulin,TG ELISA Kit</t>
  </si>
  <si>
    <t>6.25 ng/ml- 400 ng/ml</t>
  </si>
  <si>
    <t>TG</t>
  </si>
  <si>
    <t>Human Transforming Growth factor β1,TGF-β1 ELISA kit</t>
  </si>
  <si>
    <t>0.747 ng/mL</t>
  </si>
  <si>
    <t>TGFB1</t>
  </si>
  <si>
    <t>Human transforming growth factors β2,TGFβ2 ELISA Kit</t>
  </si>
  <si>
    <t>31.25 pg/ml-2000 pg/ml.</t>
  </si>
  <si>
    <t>7.81 pg/ml.</t>
  </si>
  <si>
    <t>TGFB2</t>
  </si>
  <si>
    <t>Mouse thrombospondin 1,TSP-1 ELISA Kit</t>
  </si>
  <si>
    <t>THBS1</t>
  </si>
  <si>
    <t>Human Tissue Inhibitor Of Matrix Metalloprotease-1 (TIMP-1) ELISA KIT</t>
  </si>
  <si>
    <t>0.434 ng/mL</t>
  </si>
  <si>
    <t>TIMP1</t>
  </si>
  <si>
    <t>Rat tissue inhibitors of metalloproteinase 1,TIMP-1 ELISA Kit</t>
  </si>
  <si>
    <t>0.224 ng/mL</t>
  </si>
  <si>
    <t>Pig Tumor necrosis factor (TNF/TNFA/TNFSF2) ELISA kit</t>
  </si>
  <si>
    <t>0.047 ng/mL-3 ng/mL</t>
  </si>
  <si>
    <t>0.040 ng/mL</t>
  </si>
  <si>
    <t>TNF</t>
  </si>
  <si>
    <t>Human Osteoprotegerin,OPG ELISA KIT</t>
  </si>
  <si>
    <t>TNFRSF11B</t>
  </si>
  <si>
    <t>Rat Osteoprotegerin,OPG ELISA KIT</t>
  </si>
  <si>
    <t>Human Tumor necrosis factor soluble receptor Ⅰ,TNFsR-ⅠELISA KIT</t>
  </si>
  <si>
    <t>65 pg/mL</t>
  </si>
  <si>
    <t>TNFRSF1A</t>
  </si>
  <si>
    <t>Human soluble tumor necrosis factor receptor 2,sTNF-R2 ELISA Kit</t>
  </si>
  <si>
    <t>TNFRSF1B</t>
  </si>
  <si>
    <t>Human Tenascin-c (TNC) ELISA Kit</t>
  </si>
  <si>
    <t>TNC</t>
  </si>
  <si>
    <t>Human urokinase plasminogen activator,uPA ELISA kit</t>
  </si>
  <si>
    <t>55.100 pg/mL</t>
  </si>
  <si>
    <t>uPA</t>
  </si>
  <si>
    <t>Human Vitamin A,VA ELISA Kit</t>
  </si>
  <si>
    <t>0.625 ng/mL-10 ng/mL</t>
  </si>
  <si>
    <t>0.467 ng/mL</t>
  </si>
  <si>
    <t>VA</t>
  </si>
  <si>
    <t>Human Vitamin B12,VB12 ELISA Kit</t>
  </si>
  <si>
    <t>1.56 pg/mL-100 pg/mL</t>
  </si>
  <si>
    <t>1.498 pg/mL</t>
  </si>
  <si>
    <t>VB12</t>
  </si>
  <si>
    <t>Human Vascular cell adhesion molecule 1,VCAM-1 ELISA kit</t>
  </si>
  <si>
    <t>0.611 ng/mL</t>
  </si>
  <si>
    <t>VCAM1</t>
  </si>
  <si>
    <t>Human versican/PG-M/PG-350 ELISA kit</t>
  </si>
  <si>
    <t>0.04 ng/ml-30 ng/ml.</t>
  </si>
  <si>
    <t>0.04 ng/ml.</t>
  </si>
  <si>
    <t>VCAN</t>
  </si>
  <si>
    <t>Human Vascular Endothelial cell Growth Factor(VEGF) ELISA KIT</t>
  </si>
  <si>
    <t>serum, plasma, cell culture supernates, tissue homogenates, cell lysates, urine</t>
  </si>
  <si>
    <t>25.297 pg/mL</t>
  </si>
  <si>
    <t>VEGFA</t>
  </si>
  <si>
    <t>Mouse Vascular Endothelial cell Growth Factor,VEGF ELISA KIT</t>
  </si>
  <si>
    <t>3.906 pg/mL-250 pg/mL</t>
  </si>
  <si>
    <t>0.857 pg/mL</t>
  </si>
  <si>
    <t>Human von Willebrand Factor,vWF ELISA Kit</t>
  </si>
  <si>
    <t>6.25 ng/ml-400 ng/ml.</t>
  </si>
  <si>
    <t>VWF</t>
  </si>
  <si>
    <t>Human epididymal protein 4(HE4) ELISA kit</t>
  </si>
  <si>
    <t>WFDC2</t>
  </si>
  <si>
    <t>Human Anti-nuclear Antibody,ANA ELISA Kit</t>
  </si>
  <si>
    <t>ANA</t>
  </si>
  <si>
    <t>Human anti-respiratory syncytial virus(RSV) antibody (IgM) ELISA Kit</t>
  </si>
  <si>
    <t>RSV Ab (IgM)</t>
  </si>
  <si>
    <t>Human Hepatitis E virus antibody(IgG)ELISA Kit</t>
  </si>
  <si>
    <t>HEV Ab (IgG)</t>
  </si>
  <si>
    <t>Human hepatitis G virus (HGV) antibody (IgG)ELISA kit</t>
  </si>
  <si>
    <t>HGV Ab (IgG)</t>
  </si>
  <si>
    <t>Human tuberculosis(TB) antibody ( IgG) ELISA Kit</t>
  </si>
  <si>
    <t>TB Ab (IgG)</t>
  </si>
  <si>
    <t>Human tuberculosis (TB) antibody (IgM) ELISA Kit</t>
  </si>
  <si>
    <t>TB Ab (IgM)</t>
  </si>
  <si>
    <t>Mouse hepatitis B virus surface antibody (HBsAb) ELISA Kit</t>
  </si>
  <si>
    <t>HBsAb</t>
  </si>
  <si>
    <t>Human Interleukin 6,IL-6 ELISA KIT</t>
  </si>
  <si>
    <t>2.453 pg/mL</t>
  </si>
  <si>
    <t>IL6</t>
  </si>
  <si>
    <t>Human carbonhydrate antigen 19-9 (CA19-9) ELISA kit</t>
  </si>
  <si>
    <t>10 U/mL-150 U/mL</t>
  </si>
  <si>
    <t>CA19-9</t>
  </si>
  <si>
    <t>Chicken Immunoglobulin of Yolk,IgY ELISA Kit</t>
  </si>
  <si>
    <t>serum, plasma, egg yolk</t>
  </si>
  <si>
    <t>IgY</t>
  </si>
  <si>
    <t>Human galanin,GAL ELISA Kit</t>
  </si>
  <si>
    <t>62.5 pg/ml-4000 pg/ml.</t>
  </si>
  <si>
    <t>GAL</t>
  </si>
  <si>
    <t>Human matrix metalloproteinase 9/Gelatinase B,MMP-9 ELISA Kit</t>
  </si>
  <si>
    <t>serum, plasma, tissue homogenates, cell culture supernates, urine</t>
  </si>
  <si>
    <t>0.284 ng/mL</t>
  </si>
  <si>
    <t>Human anti-Mullerian hormone (AMH) ELISA kit</t>
  </si>
  <si>
    <t>AMH</t>
  </si>
  <si>
    <t>Human Insulin,INS ELISA Kit</t>
  </si>
  <si>
    <t>10 μIU/ml-160 μIU/ml</t>
  </si>
  <si>
    <t>2 μIU/ml</t>
  </si>
  <si>
    <t>Human Apolipoprotein A-IV(APOA4) ELISA kit</t>
  </si>
  <si>
    <t>0.041 ng/ml- 30 ng/ml</t>
  </si>
  <si>
    <t>APOA4</t>
  </si>
  <si>
    <t>Mouse monocyte chemotactic protein 1/monocyte chemotactic and activating factor,MCP-1/MCAF ELISA kit</t>
  </si>
  <si>
    <t>Human papillomavirus type 16 L1-capsids(HPV16L1) antibody (IgG) ELISA kit</t>
  </si>
  <si>
    <t>HPV16L1 Ab (IgG)</t>
  </si>
  <si>
    <t>Sheep tri-iodothyronine (T3) ELISA kit</t>
  </si>
  <si>
    <t>Sheep thyroxine (T4) ELISA kit</t>
  </si>
  <si>
    <t>Human papillomavirus type 16(HPV16) antibody (IgM) ELISA kit</t>
  </si>
  <si>
    <t>HPV16 Ab (IgM)</t>
  </si>
  <si>
    <t>Human NGAL/MMP-9 complex ELISA kit</t>
  </si>
  <si>
    <t>serum, plasma, saliva, cell culture supernates, tissue homogenates</t>
  </si>
  <si>
    <t>0.029 ng/mL</t>
  </si>
  <si>
    <t>NGAL/MMP-9 complex</t>
  </si>
  <si>
    <t>Bovine rotavirus (RV) antigen (Ag) ELISA kit</t>
  </si>
  <si>
    <t>feces</t>
  </si>
  <si>
    <t>RV Ag</t>
  </si>
  <si>
    <t>Rat microalbunminuria(MAU/ALB) ELISA kit</t>
  </si>
  <si>
    <t>0.01 μg/mL-40 μg/mL</t>
  </si>
  <si>
    <t>0.01 μg/mL</t>
  </si>
  <si>
    <t>MAU/ALB</t>
  </si>
  <si>
    <t>Human Interleukin 18,IL-18 ELISA KIT</t>
  </si>
  <si>
    <t>IL18</t>
  </si>
  <si>
    <t>Human α2 macroglobulin,α2 MG ELISA Kit</t>
  </si>
  <si>
    <t>1.25 μg/mL-20 μg/mL</t>
  </si>
  <si>
    <t>1.25 μg/mL</t>
  </si>
  <si>
    <t>A2M</t>
  </si>
  <si>
    <t>Mouse Arachidonic Acid(AA) ELISA Kit</t>
  </si>
  <si>
    <t>15.625 ng/mL-1000 ng/mL</t>
  </si>
  <si>
    <t>13.797 ng/mL</t>
  </si>
  <si>
    <t>Mouse Angiotensin converting enzyme,ACE ELISA Kit</t>
  </si>
  <si>
    <t>Rat Angiotensin converting enzyme 2, ACE2 ELISA Kit</t>
  </si>
  <si>
    <t>0.02 ng/ml - 20 ng/ml</t>
  </si>
  <si>
    <t>ACE2</t>
  </si>
  <si>
    <t>Human Adenovirus (ADV)antibody(IgG)ELISA Kit</t>
  </si>
  <si>
    <t>ADV Ab (IgG)</t>
  </si>
  <si>
    <t>Human adenovirus (ADV) antibody (IgM) ELISA kit</t>
  </si>
  <si>
    <t>ADV Ab (IgM)</t>
  </si>
  <si>
    <t>Rat Agrin(AGRN) ELISA kit</t>
  </si>
  <si>
    <t>AGRN</t>
  </si>
  <si>
    <t>Human Agouti Related Protein,AGRP ELISA Kit</t>
  </si>
  <si>
    <t>serum, plasma, cell culture supernates, urine</t>
  </si>
  <si>
    <t>0.002 pg/mL</t>
  </si>
  <si>
    <t>AGRP</t>
  </si>
  <si>
    <t>Human microalbunminuria(MAU/ALB) ELISA kit</t>
  </si>
  <si>
    <t>0.078 μg/mL-5 μg/mL</t>
  </si>
  <si>
    <t>0.019 μg/mL</t>
  </si>
  <si>
    <t>Sheep Albumin (Alb)ELISA Kit</t>
  </si>
  <si>
    <t>serum, plasma, cell culture supernates, urine, tissue homogenates</t>
  </si>
  <si>
    <t>5.47 μg/ml-350 μg/ml</t>
  </si>
  <si>
    <t>5.47 μg/ml</t>
  </si>
  <si>
    <t>Human alpha-1-microglobulin/bikunin precursor,AMBP ELISA Kit</t>
  </si>
  <si>
    <t>AMBP</t>
  </si>
  <si>
    <t>Rat alpha-1-microglobulin/bikunin precursor (AMBP) ELISA kit</t>
  </si>
  <si>
    <t>0.649 ng/mL</t>
  </si>
  <si>
    <t>Human Angiogenin,ANG ELISA Kit</t>
  </si>
  <si>
    <t>ANG</t>
  </si>
  <si>
    <t>Human Angiopoietin-1(ANGPT1) ELISA kit</t>
  </si>
  <si>
    <t>1.25 ng/mL-80 ng/mL</t>
  </si>
  <si>
    <t>0.091 ng/mL</t>
  </si>
  <si>
    <t>ANGPT1</t>
  </si>
  <si>
    <t>Mouse Annexin A1(ANXA1) ELISA kit</t>
  </si>
  <si>
    <t>15.6 ng/ml - 1000 ng/ml</t>
  </si>
  <si>
    <t>3.9 ng/ml</t>
  </si>
  <si>
    <t>ANXA1</t>
  </si>
  <si>
    <t>Mouse Apolipoprotein A5(apo-A5)ELISA Kit</t>
  </si>
  <si>
    <t>125 pg/ml-2000 pg/ml.</t>
  </si>
  <si>
    <t>31.2 pg/ml.</t>
  </si>
  <si>
    <t>Rat Apolipoprotein A5(apo-A5)ELISA Kit</t>
  </si>
  <si>
    <t>Mouse Apolipoprotein B(APOB) ELISA kit</t>
  </si>
  <si>
    <t>0.156 μg/mL-10 μg/mL</t>
  </si>
  <si>
    <t>0.039 μg/mL</t>
  </si>
  <si>
    <t>Rabbit apolipoprotein B100 (Apo-B100) ELISA Kit</t>
  </si>
  <si>
    <t>Apo-B100</t>
  </si>
  <si>
    <t>Human apolipoprotein E (Apo-E) ELISA Kit</t>
  </si>
  <si>
    <t>15.62 ng/mL-1000 ng/mL</t>
  </si>
  <si>
    <t>Human β2-microglobulin,BMG/β2-MG ELISA Kit</t>
  </si>
  <si>
    <t>serum, urine</t>
  </si>
  <si>
    <t>0.039 μg/mL-10 μg/mL</t>
  </si>
  <si>
    <t>B2M</t>
  </si>
  <si>
    <t>Human Complement 3,C3 ELISA Kit</t>
  </si>
  <si>
    <t>serum, plasma, cell culture supernates, urine, saliva</t>
  </si>
  <si>
    <t>4.7 ng/mL-300 ng/mL</t>
  </si>
  <si>
    <t>4.031 ng/mL</t>
  </si>
  <si>
    <t>C3</t>
  </si>
  <si>
    <t>Human eosinophil chemotactic factor,ECF ELISA Kit</t>
  </si>
  <si>
    <t>CCL11</t>
  </si>
  <si>
    <t>Human thymus activation regulated chemokine,TARC ELISA Kit</t>
  </si>
  <si>
    <t>CCL17</t>
  </si>
  <si>
    <t>Mouse Macrophage-Derived Chemokine,MDC ELISA kit</t>
  </si>
  <si>
    <t>serum, plasma, tissue homogenates, cell culture supernates, cell lysates</t>
  </si>
  <si>
    <t>23.672 pg/mL</t>
  </si>
  <si>
    <t>Human Eotaxin 2/CCL24 ELISA Kit</t>
  </si>
  <si>
    <t>67.660 pg/mL</t>
  </si>
  <si>
    <t>CCL24</t>
  </si>
  <si>
    <t>Human C-C motif chemokine 27 (CCL27) ELISA Kit</t>
  </si>
  <si>
    <t>CCL27</t>
  </si>
  <si>
    <t>Dog C-C motif chemokine 5(CCL5) ELISA kit</t>
  </si>
  <si>
    <t>0.081 ng/mL</t>
  </si>
  <si>
    <t>Human soluble CD163(sCD163) ELISA Kit</t>
  </si>
  <si>
    <t>CD163</t>
  </si>
  <si>
    <t>Mouse Scavenger receptor cysteine-rich type 1 protein M130(CD163) ELISA kit</t>
  </si>
  <si>
    <t>0.93 ng/ml-60ng/ml</t>
  </si>
  <si>
    <t>0.23 ng/ml</t>
  </si>
  <si>
    <t>Human E-Cadherin,E-Cad ELISA Kit</t>
  </si>
  <si>
    <t>CDH1</t>
  </si>
  <si>
    <t>Human Carcinoembryonic antigen-related cell adhesion molecule 1(CEACAM1) ELISA kit</t>
  </si>
  <si>
    <t>CEACAM1</t>
  </si>
  <si>
    <t>Human Adipsin ELISA Kit</t>
  </si>
  <si>
    <t>CFD</t>
  </si>
  <si>
    <t>Human complement factor H,CFH ELISA Kit</t>
  </si>
  <si>
    <t>31.2 ng/ml - 2000 ng/ml</t>
  </si>
  <si>
    <t>7.8 ng/ml</t>
  </si>
  <si>
    <t>CFH</t>
  </si>
  <si>
    <t>Human Tetranectin(CLEC3B) ELISA kit</t>
  </si>
  <si>
    <t>1.56 ng/ml- 100 ng/ml</t>
  </si>
  <si>
    <t>0.39 ng/ml</t>
  </si>
  <si>
    <t>CLEC3B</t>
  </si>
  <si>
    <t>Human cartilage oligomeric protein,COMP ELISA Kit</t>
  </si>
  <si>
    <t>Canine Cortisol ELISA Kit</t>
  </si>
  <si>
    <t>Guinea Pig Cortisol ELISA Kit</t>
  </si>
  <si>
    <t>Guinea Sus scrofa (Pig)</t>
  </si>
  <si>
    <t>Mouse Cortisol ELISA Kit</t>
  </si>
  <si>
    <t>serum, plasma and tissue homogenates</t>
  </si>
  <si>
    <t>1.56ng/ml.</t>
  </si>
  <si>
    <t>Pig Cortisol ELISA Kit</t>
  </si>
  <si>
    <t>Human C-Peptide ELISA Kit</t>
  </si>
  <si>
    <t>0.25 ng/mL</t>
  </si>
  <si>
    <t>C-Peptide</t>
  </si>
  <si>
    <t>Mouse Cystatin C,Cys-C ELISA Kit</t>
  </si>
  <si>
    <t>2.5 ng/mL-160 ng/mL</t>
  </si>
  <si>
    <t>0.819 ng/mL</t>
  </si>
  <si>
    <t>Human Cystatin-B (CSTB/CST6/STFB) ELISA kit</t>
  </si>
  <si>
    <t>serum, plasma, cell culture supernates, urine, saliva, tissue homogenates, cell lysates</t>
  </si>
  <si>
    <t>0.233 ng/mL</t>
  </si>
  <si>
    <t>CSTB</t>
  </si>
  <si>
    <t>Human Interferon inducible T-cell Chemoattractant,I-TAC ELISA Kit</t>
  </si>
  <si>
    <t>CXCL11</t>
  </si>
  <si>
    <t>Mouse C-X-C motif chemokine 13 (Cxcl13/Blc/Scyb13) ELISA kit</t>
  </si>
  <si>
    <t>0.096 ng/mL</t>
  </si>
  <si>
    <t>Human Epithelial neutrophil activating peptide 78 (ENA-78/CXCL5) ELISA Kit</t>
  </si>
  <si>
    <t>0.567 ng/mL</t>
  </si>
  <si>
    <t>CXCL5</t>
  </si>
  <si>
    <t>Human Decorin/Bone proteoglycan II (DCN) ELISA Kit</t>
  </si>
  <si>
    <t>3.9 pg/mL-250 pg/mL</t>
  </si>
  <si>
    <t>0.97 pg/mL</t>
  </si>
  <si>
    <t>DCN</t>
  </si>
  <si>
    <t>Human Delta-like protein 1(DLL1) ELISA kit</t>
  </si>
  <si>
    <t>DLL1</t>
  </si>
  <si>
    <t>Chicken Estradiol,E2 ELISA Kit</t>
  </si>
  <si>
    <t>Goat Estradiol(E2) ELISA Kit</t>
  </si>
  <si>
    <t>40 pg/ml-1000 pg/ml.</t>
  </si>
  <si>
    <t>Human Soluble Endoglin,sENG/sCD105 ELISA Kit</t>
  </si>
  <si>
    <t>0.047 ng/mL</t>
  </si>
  <si>
    <t>ENG</t>
  </si>
  <si>
    <t>Rat coagulation factor ⅩⅢ,FⅩⅢ ELISA Kit</t>
  </si>
  <si>
    <t>F13A1</t>
  </si>
  <si>
    <t>Bovine folic acid,FA ELISA Kit</t>
  </si>
  <si>
    <t>0.39 ng/mL-100 ng/mL</t>
  </si>
  <si>
    <t>Rat Folic acid,FA ELISA Kit</t>
  </si>
  <si>
    <t>19.5 pg/mL-5000 pg/mL</t>
  </si>
  <si>
    <t>Human soluble CD23(sCD23) ELISA Kit</t>
  </si>
  <si>
    <t>FCER2</t>
  </si>
  <si>
    <t>Human FMS-like tyrosine kinase 3 ligand,Flt-3L ELISA Kit</t>
  </si>
  <si>
    <t>FLT3LG</t>
  </si>
  <si>
    <t>Human Fibronectin,FN ELISA Kit</t>
  </si>
  <si>
    <t>12.5 ng/mL-800 ng/mL</t>
  </si>
  <si>
    <t>3.12 ng/mL</t>
  </si>
  <si>
    <t>Mouse Free Tri-iodothyronine,Free-T3 ELISA Kit</t>
  </si>
  <si>
    <t>2 pmol/L-32 pmol/L</t>
  </si>
  <si>
    <t>0.38 pmol/L</t>
  </si>
  <si>
    <t>FT3</t>
  </si>
  <si>
    <t>Rat Free Tri-iodothyronine,Free-T3 ELISA Kit</t>
  </si>
  <si>
    <t>Mouse Free Thyroxine,FT4 ELISA Kit</t>
  </si>
  <si>
    <t>Human Galectin 7(Gal-7) ELISA Kit</t>
  </si>
  <si>
    <t>Gal-7</t>
  </si>
  <si>
    <t>Mouse Glucagon-like peptide 1 receptor(GLP1R) ELISA kit</t>
  </si>
  <si>
    <t>0.45 ng/ml - 30 ng/ml</t>
  </si>
  <si>
    <t>0.11 ng/ml</t>
  </si>
  <si>
    <t>GLP1R</t>
  </si>
  <si>
    <t>Mouse gonadotropin-releasing hormone,GnRH ELISA Kit</t>
  </si>
  <si>
    <t>7.8 pg/ml - 500 pg/ml</t>
  </si>
  <si>
    <t>1.95 pg/ml</t>
  </si>
  <si>
    <t>GNRH1</t>
  </si>
  <si>
    <t>Mouse guanylate cyclase activator 2B (uroguanylin) (GUCA2B) ELISA kit</t>
  </si>
  <si>
    <t>62.5 ng/ml-4000ng/ml</t>
  </si>
  <si>
    <t>15.6 ng/ml</t>
  </si>
  <si>
    <t>GUCA2B</t>
  </si>
  <si>
    <t>Human hepatitis D virus(HDV) antigen ELISA Kit</t>
  </si>
  <si>
    <t>HDV Ag</t>
  </si>
  <si>
    <t>Mouse intercellular adhesion molecule 1,ICAM-1 ELISA KIT</t>
  </si>
  <si>
    <t>Human intercellular adhesion molecule 3,ICAM-3 ELISA Kit</t>
  </si>
  <si>
    <t>ICAM3</t>
  </si>
  <si>
    <t>Human insulin-like growth factors binding protein 3,IGFBP-3 ELISA Kit</t>
  </si>
  <si>
    <t>IGFBP3</t>
  </si>
  <si>
    <t>Rat Insulin-like growth factor binding protein 3,IGFBP-3 ELISA kit</t>
  </si>
  <si>
    <t>Human Insulin-like growth factor-binding protein 7 (IGFBP7/MAC25/PSF) ELISA kit</t>
  </si>
  <si>
    <t>IGFBP7</t>
  </si>
  <si>
    <t>Guinea pig Immunoglobulin G,IgG ELISA Kit</t>
  </si>
  <si>
    <t>Cavia porcellus (Guinea pig)</t>
  </si>
  <si>
    <t>62.5 μg/mL-1000 μg/mL</t>
  </si>
  <si>
    <t>62.5 μg/mL</t>
  </si>
  <si>
    <t>Mouse Immunoglobulin G,IgG ELISA Kit</t>
  </si>
  <si>
    <t>125 ng/mL-8000 ng/mL</t>
  </si>
  <si>
    <t>29 ng/mL</t>
  </si>
  <si>
    <t>Bovine Immunoglobulin M,IgM ELISA Kit</t>
  </si>
  <si>
    <t>0.39 μg/mL-25 μg/mL</t>
  </si>
  <si>
    <t>0.2 μg/mL</t>
  </si>
  <si>
    <t>IgM</t>
  </si>
  <si>
    <t>Mouse Interleukin 1 receptor antagonist, IL-1ra ELISA kit</t>
  </si>
  <si>
    <t>IL1RN</t>
  </si>
  <si>
    <t>Rabbit Insulin,INS ELISA Kit</t>
  </si>
  <si>
    <t>Bovine beta-lactoglobulin (Beta-LG) (allergen Bos d 5) (LGB)ELISA kit</t>
  </si>
  <si>
    <t>serum, plasma, milk</t>
  </si>
  <si>
    <t>0.129 μg/mL</t>
  </si>
  <si>
    <t>LGB</t>
  </si>
  <si>
    <t>Human Myoglobin,MYO/MB ELISA Kit</t>
  </si>
  <si>
    <t>MB</t>
  </si>
  <si>
    <t>Mouse Monocyte Chemotactic Protein 5 (MCP-5) ELISA Kit</t>
  </si>
  <si>
    <t>16.82 pg/mL</t>
  </si>
  <si>
    <t>MCP-5</t>
  </si>
  <si>
    <t>Human hepatocyte growth factor receptor(c-MET/HGFR)ELISA Kit</t>
  </si>
  <si>
    <t>31.2 pg/mL-2000 pg/mL</t>
  </si>
  <si>
    <t>Mouse Macrophage Migration Inhibitory Factor,MIF ELISA Kit</t>
  </si>
  <si>
    <t>125 pg/ml - 8000 pg/ml</t>
  </si>
  <si>
    <t>31.25 pg/ml</t>
  </si>
  <si>
    <t>Human matrix metalloproteinase 3/stromelysin 1(MMP3/STR1) ELISA kit</t>
  </si>
  <si>
    <t>0.054 ng/mL</t>
  </si>
  <si>
    <t>MMP3</t>
  </si>
  <si>
    <t>Human Nidogen 1 (NID1) ELISA Kit</t>
  </si>
  <si>
    <t>0.09 ng/mL</t>
  </si>
  <si>
    <t>NID1</t>
  </si>
  <si>
    <t>Human Protein NOV homolog(NOV) ELISA kit</t>
  </si>
  <si>
    <t>NOV</t>
  </si>
  <si>
    <t>Human N-terminal pro-brain natriuretic peptide,NT-proBNP ELISA KIT</t>
  </si>
  <si>
    <t>0.313 ng/ml-20 ng/ml</t>
  </si>
  <si>
    <t>0.216 ng/mL</t>
  </si>
  <si>
    <t>NT-proBNP</t>
  </si>
  <si>
    <t>Human orosomucoid 2,ORM2 ELISA Kit</t>
  </si>
  <si>
    <t>ORM2</t>
  </si>
  <si>
    <t>Human procollagen Ⅲ propeptide,PⅢP ELISA Kit</t>
  </si>
  <si>
    <t>5 ng/mL-60 ng/mL</t>
  </si>
  <si>
    <t>5 ng/mL</t>
  </si>
  <si>
    <t>PⅢP</t>
  </si>
  <si>
    <t>Human Platelet-Derived Growth Factor AB,PDGF-AB ELISA kit</t>
  </si>
  <si>
    <t>PDGF-AB</t>
  </si>
  <si>
    <t>Mouse Platelet Factor 4,PF-4 ELISA Kit</t>
  </si>
  <si>
    <t>1.603 ng/mL</t>
  </si>
  <si>
    <t>Human Elafin(PI3) ELISA kit</t>
  </si>
  <si>
    <t>PI3</t>
  </si>
  <si>
    <t>Mouse Calcium-dependent phospholipase A2(PLA2G5) ELISA kit</t>
  </si>
  <si>
    <t>62.5 pg/ml-4000 pg/ml</t>
  </si>
  <si>
    <t>PLA2G5</t>
  </si>
  <si>
    <t>Bovine Plasminogen(PLG) ELISA kit</t>
  </si>
  <si>
    <t>Rabbit Plasminogen,Plg ELISA Kit</t>
  </si>
  <si>
    <t>Rat Plasminogen (Plg) ELISA kit</t>
  </si>
  <si>
    <t>Plg</t>
  </si>
  <si>
    <t>Goat Progesterone(PROG) ELISA Kit</t>
  </si>
  <si>
    <t>Horse Progesterone(PROG) ELISA kit</t>
  </si>
  <si>
    <t>0.25 ng/mL-100 ng/mL</t>
  </si>
  <si>
    <t>Plant Ribulose-1,5-bisphosphate carboxylase/oxygenase(RuBisCO) ELISA Kit</t>
  </si>
  <si>
    <t>Plant (Mus musculus (Mouse)-Ear Cress)</t>
  </si>
  <si>
    <t>3.12 μg/mL-800 μg/mL</t>
  </si>
  <si>
    <t>3.12 μg/mL</t>
  </si>
  <si>
    <t>RuBisCO</t>
  </si>
  <si>
    <t>Human Rotavirus antigen,RV Ag ELISA Kit</t>
  </si>
  <si>
    <t>Mouse S100 calcium binding protein A8 (S100A8) ELISA kit</t>
  </si>
  <si>
    <t>2.7 ng/ml-2000 ng/ml</t>
  </si>
  <si>
    <t>2.7 ng/ml.</t>
  </si>
  <si>
    <t>S100A8</t>
  </si>
  <si>
    <t>Human Serum amyloid A-4 protein(SAA4) ELISA kit</t>
  </si>
  <si>
    <t>15.6 ng/ml-1000 ng/ml.</t>
  </si>
  <si>
    <t>3.9 ng/ml.</t>
  </si>
  <si>
    <t>SAA4</t>
  </si>
  <si>
    <t>Human Stem Cell Factor Receptor,SCFR ELISA kit</t>
  </si>
  <si>
    <t>SCFR</t>
  </si>
  <si>
    <t>Mouse E-Selectin ELISA kit</t>
  </si>
  <si>
    <t>Human Alpha1 Antichymotrypsin,AACT ELISA Kit</t>
  </si>
  <si>
    <t>1.25 ng/ml-80 ng/ml.</t>
  </si>
  <si>
    <t>0.31 ng/ml</t>
  </si>
  <si>
    <t>SERPINA3</t>
  </si>
  <si>
    <t>Human Kallistatin(SERPINA4) ELISA kit</t>
  </si>
  <si>
    <t>SERPINA4</t>
  </si>
  <si>
    <t>Rat Pulmonary surfactant-associated protein A,SP-A ELISA Kit</t>
  </si>
  <si>
    <t>SFTPA1</t>
  </si>
  <si>
    <t>Human soluble lectin-like oxidized low density lipoprotein receptor-1(sLOX-1)ELISA Kit</t>
  </si>
  <si>
    <t>2.74 pg/ ml - 2000 pg /ml</t>
  </si>
  <si>
    <t>2.74 pg/ ml</t>
  </si>
  <si>
    <t>sLOX-1</t>
  </si>
  <si>
    <t>Bovine Testosterone(T) ELISA Kit</t>
  </si>
  <si>
    <t>Chicken Testosterone (T) ELISA Kit</t>
  </si>
  <si>
    <t>Human Testosterone,T ELISA Kit</t>
  </si>
  <si>
    <t>Fish Tri-iodothyronine,T3 ELISA Kit</t>
  </si>
  <si>
    <t>Goat Tri-iodothyronine(T3) ELISA KIT</t>
  </si>
  <si>
    <t>Pig Tri-iodothyronine,T3 ELISA Kit</t>
  </si>
  <si>
    <t>500 pg/mL-8000 pg/mL</t>
  </si>
  <si>
    <t>500 pg/mL</t>
  </si>
  <si>
    <t>Bovine thyroxine,T4 ELISA Kit</t>
  </si>
  <si>
    <t>Canine thyroxine,T4 ELISA Kit</t>
  </si>
  <si>
    <t>Goat Thyroxine(T4) ELISA Kit</t>
  </si>
  <si>
    <t>Pig Thyroxine(T4) ELISA Kit</t>
  </si>
  <si>
    <t>Human transferrin(TF) ELISA Kit</t>
  </si>
  <si>
    <t>serum, plasma, urine, cell culture supernates, cerebrospinal fluid (CSF)</t>
  </si>
  <si>
    <t>0.023 nmol/L-1.5 nmol/L</t>
  </si>
  <si>
    <t>0.006 nmol/L</t>
  </si>
  <si>
    <t>TF</t>
  </si>
  <si>
    <t>Human Trefoil factor 3(TFF3) ELISA kit</t>
  </si>
  <si>
    <t>0.078 ng/ml.</t>
  </si>
  <si>
    <t>TFF3</t>
  </si>
  <si>
    <t>Human Tissue factor pathway inhibitor,TFPI ELISA Kit</t>
  </si>
  <si>
    <t>0.782 ng/mL-50 ng/mL</t>
  </si>
  <si>
    <t>0.293 ng/mL</t>
  </si>
  <si>
    <t>TFPI</t>
  </si>
  <si>
    <t>Dog Transforming growth factor β1,TGF-β1 ELISA Kit</t>
  </si>
  <si>
    <t>0.781 ng/ml - 50 ng/ml</t>
  </si>
  <si>
    <t>0.747 ng/ml</t>
  </si>
  <si>
    <t>Human thrombospondin 1,TSP-1 ELISA Kit</t>
  </si>
  <si>
    <t>serum, plasma, breast milk, saliva, tissue homogenates,cell culture supernates</t>
  </si>
  <si>
    <t>Mouse Thrombospondin-2(THBS2) ELISA kit</t>
  </si>
  <si>
    <t>THBS2</t>
  </si>
  <si>
    <t>Mouse tissue inhibitors of metalloproteinase 1,TIMP-1 ELISA Kit</t>
  </si>
  <si>
    <t>0.110 ng/mL</t>
  </si>
  <si>
    <t>Mouse Osteoprotegerin,OPG ELISA KIT</t>
  </si>
  <si>
    <t>Mouse Tumor necrosis factor soluble receptor Ⅰ,TNFsR-Ⅰ ELISA KIT</t>
  </si>
  <si>
    <t>1.261 pg/mL</t>
  </si>
  <si>
    <t>Mouse Tumor necrosis factor soluble receptor Ⅱ,TNFsR-Ⅱ ELISA KIT</t>
  </si>
  <si>
    <t>7.8125 pg/mL-500 pg/mL</t>
  </si>
  <si>
    <t>1.6 pg/mL</t>
  </si>
  <si>
    <t>Human soluble tumor necrosis factor-like weak inducer of apoptosis (sTWEAK)ELISA Kit</t>
  </si>
  <si>
    <t>TNFSF12</t>
  </si>
  <si>
    <t>Human Thyroid Stimulating Hormone,TSH ELISA Kit</t>
  </si>
  <si>
    <t>0.3 uIU/mL-12 uIU/mL</t>
  </si>
  <si>
    <t>0.15 μIU/mL</t>
  </si>
  <si>
    <t>TSH</t>
  </si>
  <si>
    <t>Human Thioredoxin domain-containing protein 5(TXNDC5) ELISA kit</t>
  </si>
  <si>
    <t>TXNDC5</t>
  </si>
  <si>
    <t>Bovine Vitamin A (VA) ELISA Kit</t>
  </si>
  <si>
    <t>6.25 ng/mL-100 ng/mL</t>
  </si>
  <si>
    <t>4.672 ng/mL</t>
  </si>
  <si>
    <t>Plant Vitamin A,VA ELISA Kit</t>
  </si>
  <si>
    <t>Mouse Vascular cell adhesion molecule 1,VCAM-1 ELISA kit</t>
  </si>
  <si>
    <t>39.062 pg/mL-2500 pg/mL</t>
  </si>
  <si>
    <t>29.649 pg/mL</t>
  </si>
  <si>
    <t>Human anti-Chlamydia trachomatis(CT) antibody (IgG) ELISA Kit</t>
  </si>
  <si>
    <t>CT Ab (IgG)</t>
  </si>
  <si>
    <t>Human anti-chorionic gonadotropin-antibody,AhCGAb ELISA Kit</t>
  </si>
  <si>
    <t>AhCGAb</t>
  </si>
  <si>
    <t>Human anti-cyclic citrullinated peptide antibody (anti-CCP antibody) ELISA Kit</t>
  </si>
  <si>
    <t>ACCPA</t>
  </si>
  <si>
    <t>Human anti-cytomegalovirus(CMV) antibody (IgG) ELISA Kit</t>
  </si>
  <si>
    <t>CMV Ab (IgG)</t>
  </si>
  <si>
    <t>Human anti-cytomegalovirus(CMV) antibody (IgM) ELISA Kit</t>
  </si>
  <si>
    <t>CMV Ab (IgM)</t>
  </si>
  <si>
    <t>Human anti-epidemic hemorrhagic fever virus antibody(IgG)ELISA Kit</t>
  </si>
  <si>
    <t>EHF Ab (IgG)</t>
  </si>
  <si>
    <t>Human anti-epidemic hemorrhagic fever virus(EHF) antibody(IgM) ELISA Kit</t>
  </si>
  <si>
    <t>EHF Ab (IgM)</t>
  </si>
  <si>
    <t>Human anti-hepatitis A virus (HAV) antibody (IgG)ELISA Kit</t>
  </si>
  <si>
    <t>HAV Ab (IgG)</t>
  </si>
  <si>
    <t>Human anti-hepatitis A virus(HAV) antibody(IgM) ELISA Kit</t>
  </si>
  <si>
    <t>HAV Ab (IgM)</t>
  </si>
  <si>
    <t>Human anti-hepatitis B virus surface antibody,HBsAb ELISA Kit</t>
  </si>
  <si>
    <t>Human Anti-Ovary Antibody,AOAb ELISA Kit</t>
  </si>
  <si>
    <t>AOAb</t>
  </si>
  <si>
    <t>Human anti-sperm antibody,AsAb ELISA Kit</t>
  </si>
  <si>
    <t>AsAb</t>
  </si>
  <si>
    <t>Human anti-toxoplasma(tox) antibody (IgG) ELISA Kit</t>
  </si>
  <si>
    <t>TOX Ab (IgG)</t>
  </si>
  <si>
    <t>Human anti-trophoblast antibody,ATA ELISA Kit</t>
  </si>
  <si>
    <t>ATA</t>
  </si>
  <si>
    <t>Human anti-zona pellucida antibody,aZP ELISA Kit</t>
  </si>
  <si>
    <t>AZPAb</t>
  </si>
  <si>
    <t>Human Chlamydia pneumoniae(Cpn) antibody(IgM) ELISA Kit</t>
  </si>
  <si>
    <t>Cpn Ab (IgM)</t>
  </si>
  <si>
    <t>Human Endometrium Antibody,EMAb ELISA Kit</t>
  </si>
  <si>
    <t>EMAb</t>
  </si>
  <si>
    <t>Human Hepatitis E virus antibody(IgM)ELISA Kit</t>
  </si>
  <si>
    <t>HEV Ab (IgM)</t>
  </si>
  <si>
    <t>Human herpes simplex virus Ⅰ (HSVⅠ) antibody (IgG) ELISA Kit</t>
  </si>
  <si>
    <t>HSVⅠ Ab (IgG)</t>
  </si>
  <si>
    <t>Human insulin autoantibodies,IAA ELISA Kit</t>
  </si>
  <si>
    <t>IAA</t>
  </si>
  <si>
    <t>Human islet cell antibody,ICA ELISA Kit</t>
  </si>
  <si>
    <t>ICA</t>
  </si>
  <si>
    <t>Human Japanese Encephalitis (JE) antibody (IgG) ELISA kit</t>
  </si>
  <si>
    <t>JE Ab (IgG)</t>
  </si>
  <si>
    <t>Human papillomavirus antibody(IgM) ELISA Kit</t>
  </si>
  <si>
    <t>HPV Ab (IgM)</t>
  </si>
  <si>
    <t>Human anti-double stranded DNA(dsDNA) antibody(IgG) ELISA Kit</t>
  </si>
  <si>
    <t>dsDNA Ab (IgG)</t>
  </si>
  <si>
    <t>Mouse Adenovirus antibody (IgG) ELISA Kit</t>
  </si>
  <si>
    <t>Mouse anti-cardiolipin antibody (IgG) ELISA Kit</t>
  </si>
  <si>
    <t>ACA Ab (IgG)</t>
  </si>
  <si>
    <t>Mouse anti-toxoplasmosis (TOXO) antibody (IgG) ELISA kit</t>
  </si>
  <si>
    <t>TOXO Ab (IgG)</t>
  </si>
  <si>
    <t>Mouse glutamic acid decarboxylase (GAD) autoantibody (IgG) ELISA Kit</t>
  </si>
  <si>
    <t>GAD au-Ab (IgG)</t>
  </si>
  <si>
    <t>Mouse glutamic acid decarboxylase(GAD) autoantibody(IgM) ELISA Kit</t>
  </si>
  <si>
    <t>GAD auto-Ab (IgM)</t>
  </si>
  <si>
    <t>Mouse hepatitis B virus core antibody,HBcAb ELISA Kit</t>
  </si>
  <si>
    <t>HBcAb</t>
  </si>
  <si>
    <t>Rat anti-toxoplasmosis (TOXO) antibody (IgG) ELISA kit</t>
  </si>
  <si>
    <t>Rat epidemic hemorrhagic fever antibody(IgG) ELISA kit</t>
  </si>
  <si>
    <t>Mouse ghrelin (GHRL) ELISA Kit</t>
  </si>
  <si>
    <t>1.37 pg/ml - 1000 pg/ml</t>
  </si>
  <si>
    <t>1.37 pg/ml</t>
  </si>
  <si>
    <t>GHRL</t>
  </si>
  <si>
    <t>Human carbohydrate antigen 50(CA50) ELISA Kit</t>
  </si>
  <si>
    <t>serum, plasma, cell culture supernates, ascitic fluid, tissue homogenates, cell lysates</t>
  </si>
  <si>
    <t>10 U/mL- 120 U/mL</t>
  </si>
  <si>
    <t>2.5 U/mL</t>
  </si>
  <si>
    <t>CA50</t>
  </si>
  <si>
    <t>Rat arginine vasopressin (AVP) ELISA kit</t>
  </si>
  <si>
    <t>0.235 ng/ml-15 ng/ml.</t>
  </si>
  <si>
    <t>0.05 ng/ml.</t>
  </si>
  <si>
    <t>AVP</t>
  </si>
  <si>
    <t>Human Interleukin 16,IL-16 ELISA KIT</t>
  </si>
  <si>
    <t>IL16</t>
  </si>
  <si>
    <t>Human epidermal growth factor receptor,EGFR ELISA Kit</t>
  </si>
  <si>
    <t>0.019 ng/mL</t>
  </si>
  <si>
    <t>EGFR</t>
  </si>
  <si>
    <t>Human lambda immunoglobulin light chain,λ-IgLC ELISA Kit</t>
  </si>
  <si>
    <t>λ-IgLC</t>
  </si>
  <si>
    <t>Human insulin-like growth factors binding protein 2,IGFBP-2 ELISA Kit</t>
  </si>
  <si>
    <t>IGFBP2</t>
  </si>
  <si>
    <t>Human Apolipoprotein C-I(APOC1) ELISA kit</t>
  </si>
  <si>
    <t>0.027 μg/ml-20 μg/ml</t>
  </si>
  <si>
    <t>0.027 μg/ml.</t>
  </si>
  <si>
    <t>APOC1</t>
  </si>
  <si>
    <t>Rabbit C-Peptide ELISA kit</t>
  </si>
  <si>
    <t>Human papillomavirus type 18 L1-capsids(HPV18L1) antibody (IgG) ELISA kit</t>
  </si>
  <si>
    <t>HPV18L1 Ab (IgG)</t>
  </si>
  <si>
    <t>Pig free thyroxine (FT4) ELISA kit</t>
  </si>
  <si>
    <t>Human herpes simplex virus Ⅰ+Ⅱ (HSVⅠ+Ⅱ) antibody (IgG) ELISA kit</t>
  </si>
  <si>
    <t>HSVⅠ+Ⅱ Ab (IgG)</t>
  </si>
  <si>
    <t>Sheep arachidonic Acid(AA) ELISA kit</t>
  </si>
  <si>
    <t>Human anti respiratory syncytial virus (RSV) antibody (IgG)ELISA kit</t>
  </si>
  <si>
    <t>RSV Ab (IgG)</t>
  </si>
  <si>
    <t>Dog anti-toxoplasmosis (TOXO) antibody (IgG) ELISA kit</t>
  </si>
  <si>
    <t>Bovine anti-toxoplasmosis (TOXO) antibody (IgG) ELISA kit</t>
  </si>
  <si>
    <t>Human Glutamate decarboxylase 1(GAD1) autoantibody ELISA kit</t>
  </si>
  <si>
    <t>GAD1 auto-Ab (IgG)</t>
  </si>
  <si>
    <t>Mouse periostin/osteoblast specific factor 2 (POSTN) ELISA kit</t>
  </si>
  <si>
    <t>POSTN</t>
  </si>
  <si>
    <t>Dog Immunoglobulin G (IgG) ELISA kit</t>
  </si>
  <si>
    <t>3.13 μg/mL-800 μg/mL</t>
  </si>
  <si>
    <t>3.13 μg/mL</t>
  </si>
  <si>
    <t>Mouse Fibroblast growth factor 15(FGF15) ELISA kit</t>
  </si>
  <si>
    <t>15.6 pg/ml - 1000 pg/ml</t>
  </si>
  <si>
    <t>FGF15</t>
  </si>
  <si>
    <t>Chicken lysozyme (LZM) ELISA Kit</t>
  </si>
  <si>
    <t>serum, plasma, egg white</t>
  </si>
  <si>
    <t>15.625 ng/mL-4000 ng/mL</t>
  </si>
  <si>
    <t>14.876 ng/mL</t>
  </si>
  <si>
    <t>LZM</t>
  </si>
  <si>
    <t>Mouse hemoglobin (Hb) ELISA Kit</t>
  </si>
  <si>
    <t>serum, plasma, Lysate for RBC</t>
  </si>
  <si>
    <t>0.781 μg/mL-50 μg/mL</t>
  </si>
  <si>
    <t>0.177 μg/mL</t>
  </si>
  <si>
    <t>Horse estradiol (E2) ELISA kit</t>
  </si>
  <si>
    <t>Guinea pig thyroxine (T4) ELISA kit</t>
  </si>
  <si>
    <t>Human Tyrosine-protein kinase receptor UFO (AXL) ELISA Kit</t>
  </si>
  <si>
    <t>AXL</t>
  </si>
  <si>
    <t>Duck estradiol (E2) ELISA kit</t>
  </si>
  <si>
    <t>Duck</t>
  </si>
  <si>
    <t>Pig free tri-iodothyronine (FT3) ELISA kit</t>
  </si>
  <si>
    <t>Monkey thyroxine (T4) ELISA kit</t>
  </si>
  <si>
    <t>Monkey</t>
  </si>
  <si>
    <t>Human alzheimer-associated neuronal thread protein (AD7C-NTP) ELISA kit</t>
  </si>
  <si>
    <t>93.75 pg/mL-6000 pg/mL</t>
  </si>
  <si>
    <t>23.43 pg/mL</t>
  </si>
  <si>
    <t>AD7C-NTP</t>
  </si>
  <si>
    <t>Mouse anti respiratory syncytial virus (RSV) antibody (IgG)ELISA kit</t>
  </si>
  <si>
    <t>Guinea pig anti-hepatitis B virus surface antibody(HBsAb) ELISA kit</t>
  </si>
  <si>
    <t>Human Activin A,ACV-A ELISA Kit</t>
  </si>
  <si>
    <t>ACV-A</t>
  </si>
  <si>
    <t>Mouse Activin A,ACV-A ELISA Kit</t>
  </si>
  <si>
    <t>Rat Activin A,ACV-A ELISA Kit</t>
  </si>
  <si>
    <t>Mouse Fetuin A ELISA Kit</t>
  </si>
  <si>
    <t>Horse Albumin(Alb) ELISA Kit</t>
  </si>
  <si>
    <t>1.25 μg/mL-80 μg/mL</t>
  </si>
  <si>
    <t>1.247 μg/mL</t>
  </si>
  <si>
    <t>Bovine Angiopoietin-1(ANGPT1) ELISA kit</t>
  </si>
  <si>
    <t>1.384 ng/mL</t>
  </si>
  <si>
    <t>Human angiopoietin-like protein 3,ANGPTL3 ELISA Kit</t>
  </si>
  <si>
    <t>ANGPTL3</t>
  </si>
  <si>
    <t>Mouse Angiopoietin-related protein 3(ANGPTL3) ELISA kit</t>
  </si>
  <si>
    <t>10.24 pg/mL</t>
  </si>
  <si>
    <t>Human Angiopoietin-related protein 4(ANGPTL4) ELISA kit</t>
  </si>
  <si>
    <t>ANGPTL4</t>
  </si>
  <si>
    <t>Chicken Apolipoprotein B(APOB) ELISA kit</t>
  </si>
  <si>
    <t>Human Complement C2(C2) ELISA kit</t>
  </si>
  <si>
    <t>15.6 ng/mL-250 ng/mL</t>
  </si>
  <si>
    <t>C2</t>
  </si>
  <si>
    <t>Mouse Complement fragment 5a,C5a ELISA Kit</t>
  </si>
  <si>
    <t>Human C-C motif chemokine 16(CCL16) ELISA kit</t>
  </si>
  <si>
    <t>CCL16</t>
  </si>
  <si>
    <t>Dog Monocyte Chemotactic Protein 1/Monocyte Chemotactic And Activating Factor(MCP-1/MCAF) ELISA kit</t>
  </si>
  <si>
    <t>0.125 ng/mL-8 ng/mL</t>
  </si>
  <si>
    <t>0.147 ng/mL</t>
  </si>
  <si>
    <t>Human Myeloid Progenitor Inhibitory Factor 1,MPIF-1 ELISA Kit</t>
  </si>
  <si>
    <t>9.7 pg/mL</t>
  </si>
  <si>
    <t>CCL23</t>
  </si>
  <si>
    <t>Mouse T-lymphocyte activation antigen CD80(CD80) ELISA kit</t>
  </si>
  <si>
    <t>CD80</t>
  </si>
  <si>
    <t>Dog clusterin,CLU ELISA Kit</t>
  </si>
  <si>
    <t>7.813 ng/mL-500 ng/mL</t>
  </si>
  <si>
    <t>4.963 ng/mL</t>
  </si>
  <si>
    <t>Mouse Clusterin(CLU) ELISA kit</t>
  </si>
  <si>
    <t>0.277 ng/mL</t>
  </si>
  <si>
    <t>Human Thrombin activatable fibrinolysis inhibitor,TAFI ELISA Kit</t>
  </si>
  <si>
    <t>plasma, tissue homogenates</t>
  </si>
  <si>
    <t>31.25 ng/mL-2000 ng/mL</t>
  </si>
  <si>
    <t>7.81 ng/mL</t>
  </si>
  <si>
    <t>CPB2</t>
  </si>
  <si>
    <t>Cynomologus Monkey C-Peptide ELISA Kit</t>
  </si>
  <si>
    <t>Cynomologus Monkey</t>
  </si>
  <si>
    <t>Human Macrophage Colony-Stimulating Factor Receptor,M-CSFR ELISA Kit</t>
  </si>
  <si>
    <t>CSF1R</t>
  </si>
  <si>
    <t>Mouse Granulocyte Colony Stimulating Factor,G-CSF ELISA Kit</t>
  </si>
  <si>
    <t>CSF3</t>
  </si>
  <si>
    <t>Human Cathepsin L1 (CTSL1/CTSL) ELISA kit</t>
  </si>
  <si>
    <t>CTSL1</t>
  </si>
  <si>
    <t>Human Fractalkine,FK ELISA Kit</t>
  </si>
  <si>
    <t>CX3CL1</t>
  </si>
  <si>
    <t>Mouse CXC-chemokine ligand 16,CXCL16 ELISA Kit</t>
  </si>
  <si>
    <t>3.012 pg/mL</t>
  </si>
  <si>
    <t>Mouse Dickkopf-related protein 1(DKK1) ELISA kit</t>
  </si>
  <si>
    <t>13.127 pg/mL</t>
  </si>
  <si>
    <t>Mouse dipeptidyl peptldase Ⅳ,DPPⅣ ELISA Kit</t>
  </si>
  <si>
    <t>Monkey estradiol (E2) ELISA kit</t>
  </si>
  <si>
    <t>40 pg/mL-1000 pg/mL</t>
  </si>
  <si>
    <t>40 pg/mL</t>
  </si>
  <si>
    <t>Pig Estradiol,E2 ELISA KIT</t>
  </si>
  <si>
    <t>40 pg/mL-1500 pg/mL</t>
  </si>
  <si>
    <t>Human EchoVirus (ECHO) antibody (IgG) ELISA kit</t>
  </si>
  <si>
    <t>ECHO Ab (IgG)</t>
  </si>
  <si>
    <t>Human EchoVirus (ECHO) antibody (IgM) ELISA kit</t>
  </si>
  <si>
    <t>ECHO Ab (IgM)</t>
  </si>
  <si>
    <t>Canine Folic acid,FA ELISA Kit</t>
  </si>
  <si>
    <t>Human heart fatty acid binding protein,h-FABP ELISA Kit</t>
  </si>
  <si>
    <t>FABP3</t>
  </si>
  <si>
    <t>Human Seprase(FAP) ELISA kit</t>
  </si>
  <si>
    <t>FAP</t>
  </si>
  <si>
    <t>Human Factor-related Apoptosis,FAS ELISA Kit</t>
  </si>
  <si>
    <t>FAS</t>
  </si>
  <si>
    <t>Human Fc region of immunoglobulin G,Fcγ ELISA Kit</t>
  </si>
  <si>
    <t>0.027 μg/mL-20 μg/mL</t>
  </si>
  <si>
    <t>0.024 μg/mL</t>
  </si>
  <si>
    <t>Fcγ</t>
  </si>
  <si>
    <t>Human Fetuin-B(FETUB) ELISA kit</t>
  </si>
  <si>
    <t>0.137 ng/ml-100 ng/ml.</t>
  </si>
  <si>
    <t>0.137 ng/ml.</t>
  </si>
  <si>
    <t>FETUB</t>
  </si>
  <si>
    <t>Human acidic fibroblast growth factor,aFGF/FGF-1 ELISA Kit</t>
  </si>
  <si>
    <t>FGF1</t>
  </si>
  <si>
    <t>Mouse FMS-like tyrosine kinase 3 ligand,Flt-3L ELISA Kit</t>
  </si>
  <si>
    <t>Canine Free Tri-iodothyronine(Free-T3) ELISA Kit</t>
  </si>
  <si>
    <t>Mouse growth arrest-specific gene-6(gas-6)ELISA Kit</t>
  </si>
  <si>
    <t>17.086 pg/mL</t>
  </si>
  <si>
    <t>GAS6</t>
  </si>
  <si>
    <t>Human growth differentiation factor 2,GDF2 ELISA Kit</t>
  </si>
  <si>
    <t>0.98 pg/mL</t>
  </si>
  <si>
    <t>GDF2</t>
  </si>
  <si>
    <t>Human glycoprotein 130,gp130 ELISA KIT</t>
  </si>
  <si>
    <t>serum, plasma, tissue homogenates, saliva, urine</t>
  </si>
  <si>
    <t>0.938 ng/mL-60 ng/mL</t>
  </si>
  <si>
    <t>0.516 ng/mL</t>
  </si>
  <si>
    <t>gp130</t>
  </si>
  <si>
    <t>Human hepatitis D virus(HDV) antibody(IgM) ELISA Kit</t>
  </si>
  <si>
    <t>HDV Ab (IgM)</t>
  </si>
  <si>
    <t>Mouse Insulin-like growth factor binding protein 3,IGFBP-3 ELISA KIT</t>
  </si>
  <si>
    <t>0.391 ng/mL-25 ng/mL</t>
  </si>
  <si>
    <t>0.196 ng/mL</t>
  </si>
  <si>
    <t>Human Insulin-like growth factor-binding protein 6(IGFBP6) ELISA kit</t>
  </si>
  <si>
    <t>IGFBP6</t>
  </si>
  <si>
    <t>Horse Immunoglobulin G,IgG ELISA Kit</t>
  </si>
  <si>
    <t>0.6 μg/mL-300 μg/mL</t>
  </si>
  <si>
    <t>0.6 μg/mL</t>
  </si>
  <si>
    <t>Human Interleukin17B (IL17B) ELISA Kit</t>
  </si>
  <si>
    <t>IL17B</t>
  </si>
  <si>
    <t>Human interleukin-18 binding prorein(IL-18BP) ELISA Kit</t>
  </si>
  <si>
    <t>15.6 pg/ml-1000 pg/ml</t>
  </si>
  <si>
    <t>IL18BP</t>
  </si>
  <si>
    <t>Human soluble interleukin-1 receptor Ⅱ,IL-1sRⅡ ELISA kit</t>
  </si>
  <si>
    <t>IL1R2</t>
  </si>
  <si>
    <t>Human Interleukin 6 receptor(IL-6R)ELISA Kit</t>
  </si>
  <si>
    <t>IL6R</t>
  </si>
  <si>
    <t>Goat Insulin(INS)ELISA Kit</t>
  </si>
  <si>
    <t>Monkey Insulin,INS ELISA Kit</t>
  </si>
  <si>
    <t>Human Layilin(LAYN) ELISA kit</t>
  </si>
  <si>
    <t>LAYN</t>
  </si>
  <si>
    <t>Human low density lipoprotein receptor,LDLR ELISA Kit</t>
  </si>
  <si>
    <t>LDLR</t>
  </si>
  <si>
    <t>Human Legumain(LGMN) ELISA kit</t>
  </si>
  <si>
    <t>LGMN</t>
  </si>
  <si>
    <t>Human lipoprotein α,Lp-α ELISA Kit</t>
  </si>
  <si>
    <t>53.106 ng/mL</t>
  </si>
  <si>
    <t>LPA</t>
  </si>
  <si>
    <t>Human Lymphatic vessel endothelial hyaluronic acid receptor 1(LYVE1) ELISA kit</t>
  </si>
  <si>
    <t>19.5 pg/mL-1250 pg/mL</t>
  </si>
  <si>
    <t>4.88 pg/mL</t>
  </si>
  <si>
    <t>LYVE1</t>
  </si>
  <si>
    <t>Mouse Neprilysin(MME) ELISA kit</t>
  </si>
  <si>
    <t>MME</t>
  </si>
  <si>
    <t>Human macrophage stimulating protein,MSP ELISA Kit</t>
  </si>
  <si>
    <t>MST1</t>
  </si>
  <si>
    <t>Human Carbonhydrate Antigen 125(CA125) ELISA Kit</t>
  </si>
  <si>
    <t>CA125</t>
  </si>
  <si>
    <t>Human Neurogenic locus notch homolog protein 1(NOTCH1) ELISA kit</t>
  </si>
  <si>
    <t>NOTCH1</t>
  </si>
  <si>
    <t>Bovine Albumin(Alb) ELISA kit</t>
  </si>
  <si>
    <t>0.313 μg/mL-80 μg/mL</t>
  </si>
  <si>
    <t>0.148 μg/mL</t>
  </si>
  <si>
    <t>Goat Testosterone (T) ELISA kit</t>
  </si>
  <si>
    <t>Pig progesterone,PROG ELISA Kit</t>
  </si>
  <si>
    <t>Sheep Testosterone (T) ELISA kit</t>
  </si>
  <si>
    <t>serum, plasma, cell culture supernates,tissue homogenates</t>
  </si>
  <si>
    <t>Human Plasminogen,Plg ELISA Kit</t>
  </si>
  <si>
    <t>Canine Progesterone,PROG ELISA kit</t>
  </si>
  <si>
    <t>0.15 ng/ml-70 ng/ml.</t>
  </si>
  <si>
    <t>Fish Progesterone(PROG) ELISA Kit</t>
  </si>
  <si>
    <t>0.15 ng/ml-70 ng/ml</t>
  </si>
  <si>
    <t>Monkey Progesterone(PROG) ELISA Kit</t>
  </si>
  <si>
    <t>Mouse Pentraxin-related protein PTX3(PTX3) ELISA kit</t>
  </si>
  <si>
    <t>0.210 ng/mL</t>
  </si>
  <si>
    <t>Mouse Retinoic acid receptor responder protein 2(RARRES2) ELISA kit</t>
  </si>
  <si>
    <t>0.411 ng/mL</t>
  </si>
  <si>
    <t>Rat L-Selectin ELISA kit</t>
  </si>
  <si>
    <t>64 pg/mL</t>
  </si>
  <si>
    <t>Human Kunitz-type protease inhibitor 1(SPINT1) ELISA kit</t>
  </si>
  <si>
    <t>SPINT1</t>
  </si>
  <si>
    <t>Monkey Testosterone(T)ELISA Kit</t>
  </si>
  <si>
    <t>Pig Testosterone,T ELISA Kit</t>
  </si>
  <si>
    <t>Bovine Tri-iodothyronine,T3 ELISA Kit</t>
  </si>
  <si>
    <t>Canine Tri-iodothyronine,T3 ELISA Kit</t>
  </si>
  <si>
    <t>Human thyroxine,T4 ELISA Kit</t>
  </si>
  <si>
    <t>Rabbit thyroxine,T4 ELISA Kit</t>
  </si>
  <si>
    <t>20 ng/ml-320 ng/ml</t>
  </si>
  <si>
    <t>20 ng/ml.</t>
  </si>
  <si>
    <t>Mouse thymus activation regulated chemokine,TARC ELISA Kit</t>
  </si>
  <si>
    <t>10.512 pg/mL</t>
  </si>
  <si>
    <t>TARC/CCL17</t>
  </si>
  <si>
    <t>Human transforming growth factor α,TGF-α ELISA Kit</t>
  </si>
  <si>
    <t>TGFA</t>
  </si>
  <si>
    <t>Human Transforming growth factor-beta-induced protein ig-h3 (TGFBI/BIGH3) ELISA kit</t>
  </si>
  <si>
    <t>TGFBI</t>
  </si>
  <si>
    <t>Human transforming growth factor β receptor 2 (TGF-βR2) ELISA kit</t>
  </si>
  <si>
    <t>TGFBR2</t>
  </si>
  <si>
    <t>Human Transforming growth factor beta receptor type 3(TGFBR3) ELISA kit</t>
  </si>
  <si>
    <t>TGFBR3</t>
  </si>
  <si>
    <t>Human thrombomodulin,TM ELISA Kit</t>
  </si>
  <si>
    <t>THBD</t>
  </si>
  <si>
    <t>Human Thrombospondin-2(THBS2) ELISA kit</t>
  </si>
  <si>
    <t>1.191 ng/mL</t>
  </si>
  <si>
    <t>Human tissue inhibitors of metalloproteinase 2,TIMP-2 ELISA Kit</t>
  </si>
  <si>
    <t>TIMP2</t>
  </si>
  <si>
    <t>Human tissue inhibitors of metalloproteinase 3,TIMP-3 ELISA Kit</t>
  </si>
  <si>
    <t>TIMP3</t>
  </si>
  <si>
    <t>Human tissue inhibitors of metalloproteinase 4,TIMP-4 ELISA Kit</t>
  </si>
  <si>
    <t>serum, plasma, tissue homogenates, human milk</t>
  </si>
  <si>
    <t>0.005 ng/mL</t>
  </si>
  <si>
    <t>TIMP4</t>
  </si>
  <si>
    <t>Human Tumor necrosis factor receptor superfamily member 9(TNFRSF9) ELISA kit</t>
  </si>
  <si>
    <t>TNFRSF9</t>
  </si>
  <si>
    <t>Human tumor necrosis factor-related apoptosis-inducing ligand receptor 3,TRAIL-R3 ELISA Kit</t>
  </si>
  <si>
    <t>TRAIL-R3</t>
  </si>
  <si>
    <t>Human Tyrosine-protein kinase receptor TYRO3(TYRO3) ELISA kit</t>
  </si>
  <si>
    <t>0.45 ng/mL-30 ng/mL</t>
  </si>
  <si>
    <t>0.11 ng/mL</t>
  </si>
  <si>
    <t>TYRO3</t>
  </si>
  <si>
    <t>Dog Vitamin A,VA ELISA Kit</t>
  </si>
  <si>
    <t>3.12 ng/mL-50 ng/mL</t>
  </si>
  <si>
    <t>2.336 ng/mL</t>
  </si>
  <si>
    <t>Horse Vitamin A(VA) ELISA Kit</t>
  </si>
  <si>
    <t>1.875 ng/mL-30 ng/mL</t>
  </si>
  <si>
    <t>1.402 ng/mL</t>
  </si>
  <si>
    <t>Mouse Vitamin A,VA ELISA Kit</t>
  </si>
  <si>
    <t>187.5 pg/mL-3000 pg/mL</t>
  </si>
  <si>
    <t>140.159 pg/mL</t>
  </si>
  <si>
    <t>Rat Vitamin A,VA ELISA Kit</t>
  </si>
  <si>
    <t>312.5 pg/mL-5000 pg/mL</t>
  </si>
  <si>
    <t>233.598 pg/mL</t>
  </si>
  <si>
    <t>Bovine Vitamin B12,VB12 ELISA Kit</t>
  </si>
  <si>
    <t>0.312 pg/mL-20 pg/mL</t>
  </si>
  <si>
    <t>0.299 pg/mL</t>
  </si>
  <si>
    <t>Mouse Vitamin B12,VB12 ELISA Kit</t>
  </si>
  <si>
    <t>0.78 pg/mL-50 pg/mL</t>
  </si>
  <si>
    <t>0.749 pg/mL</t>
  </si>
  <si>
    <t>Rat Vitamin B12,VB12 ELISA Kit</t>
  </si>
  <si>
    <t>Human WAP, kazal, immunoglobulin, kunitz and NTR domain-containing protein 2(WFIKKN2) ELISA kit</t>
  </si>
  <si>
    <t>WFIKKN2</t>
  </si>
  <si>
    <t>Human kappa immunoglobulin light chain,κ-IgLC ELISA Kit</t>
  </si>
  <si>
    <t>0.078 μg/mL-20 μg/mL</t>
  </si>
  <si>
    <t>0.046 μg/mL</t>
  </si>
  <si>
    <t>κ-IgLC</t>
  </si>
  <si>
    <t>Human anti-cardiolipin antibody(IgG) ELISA Kit</t>
  </si>
  <si>
    <t>Human anti-cardiolipin antibody(IgM) ELISA Kit</t>
  </si>
  <si>
    <t>ACA Ab (IgM)</t>
  </si>
  <si>
    <t>Human anti-hepatitis B virus core antibody,HBcAb ELISA Kit</t>
  </si>
  <si>
    <t>Human anti-hepatitis B virus e antibody,HBeAb ELISA Kit</t>
  </si>
  <si>
    <t>HBeAb</t>
  </si>
  <si>
    <t>Human anti-parainfluenza virus(PIV)antibody(IgG) ELISA kit</t>
  </si>
  <si>
    <t>PIV Ab (IgG)</t>
  </si>
  <si>
    <t>Human anti-parainfluenza virus(PIV) antibody(IgM) ELISA Kit</t>
  </si>
  <si>
    <t>PIV Ab (IgM)</t>
  </si>
  <si>
    <t>Human anti-rubella virus(RV)antibody(IgG) ELISA Kit</t>
  </si>
  <si>
    <t>RV Ab (IgG)</t>
  </si>
  <si>
    <t>Human Chlamydia pneumoniae(Cpn) antibody(IgG) ELISA Kit</t>
  </si>
  <si>
    <t>Cpn Ab (IgG)</t>
  </si>
  <si>
    <t>Human herpes simplex virus Ⅱ(HSVⅡ) antibody (IgG) ELISA kit</t>
  </si>
  <si>
    <t>HSVⅡ Ab (IgG)</t>
  </si>
  <si>
    <t>Human Herpes simplex virus Ⅱ IgM antibody,HSVⅡ-Ab ELISA Kit</t>
  </si>
  <si>
    <t>HSVⅡ Ab (IgM)</t>
  </si>
  <si>
    <t>Human measles virus(MV) antibody (IgG) ELISA Kit</t>
  </si>
  <si>
    <t>MV Ab ( IgG)</t>
  </si>
  <si>
    <t>Human mycoplasma pneumoniae (MP) antibody (IgG) ELISA kit</t>
  </si>
  <si>
    <t>MP Ab (IgG)</t>
  </si>
  <si>
    <t>Human Influenza B virus (FluB) antibody(IgM) ELISA kit</t>
  </si>
  <si>
    <t>FluB Ab (IgM)</t>
  </si>
  <si>
    <t>Human Influenza A virus (FluA) antibody(IgM) ELISA kit</t>
  </si>
  <si>
    <t>FluA Ab (IgM)</t>
  </si>
  <si>
    <t>Mouse hepatitis B virus e antibody,HBeAb ELISA Kit</t>
  </si>
  <si>
    <t>Rat Epithelial neutrophil activating peptide 78,ENA-78 ELISA Kit</t>
  </si>
  <si>
    <t>Rat Advanced glycosylation end product-specific receptor(AGER) ELISA kit</t>
  </si>
  <si>
    <t>Human Activated Leukocyte Cell Adhesion Molecule,ALCAM ELISA Kit</t>
  </si>
  <si>
    <t>0.039 ng/mL-2.5 ng/mL</t>
  </si>
  <si>
    <t>0.0097 ng/mL</t>
  </si>
  <si>
    <t>ALCAM</t>
  </si>
  <si>
    <t>Human pulmonary activation regulated chemokine,PARC ELISA Kit</t>
  </si>
  <si>
    <t>CCL18</t>
  </si>
  <si>
    <t>Human secretory leukocyte protease inhibitor,SLPI ELISA Kit</t>
  </si>
  <si>
    <t>SLPI</t>
  </si>
  <si>
    <t>Human Macrophage Inflammatory Protein-3β,MIP-3β ELISA kit</t>
  </si>
  <si>
    <t>CCL19</t>
  </si>
  <si>
    <t>Human insulin-like growth factors binding protein 4,IGFBP-4 ELISA Kit</t>
  </si>
  <si>
    <t>IGFBP4</t>
  </si>
  <si>
    <t>Human herpes simplex virus Ⅰ (HSVⅠ) antibody (IgM) ELISA kit</t>
  </si>
  <si>
    <t>HSVⅠ Ab (IgM)</t>
  </si>
  <si>
    <t>Mouse rotavirus (RV)antigen (Ag) ELISA kit</t>
  </si>
  <si>
    <t>Monkey tri-iodothyronine (T3) ELISA kit</t>
  </si>
  <si>
    <t>Fish free tri-iodothyronine (FT3) ELISA kit</t>
  </si>
  <si>
    <t>Human mycoplasma pneumoniae (MP) antibody (IgM) ELISA kit</t>
  </si>
  <si>
    <t>MP Ab (IgM)</t>
  </si>
  <si>
    <t>Cortisol (COR) ELISA kit</t>
  </si>
  <si>
    <t>General</t>
  </si>
  <si>
    <t>Human Angiopoietin-1 receptor (TEK) ELISA kit</t>
  </si>
  <si>
    <t>TEK</t>
  </si>
  <si>
    <t>Mouse free haemoglobin (f-Hb) ELISA kit</t>
  </si>
  <si>
    <t>f-Hb</t>
  </si>
  <si>
    <t>Human anti-toxoplasmosis (TOXO) antibody (IgM) ELISA kit</t>
  </si>
  <si>
    <t>TOXO Ab (IgM)</t>
  </si>
  <si>
    <t>Horse tri-iodothyronine (T3) ELISA kit</t>
  </si>
  <si>
    <t>Horse thyroxine (T4) ELISA kit</t>
  </si>
  <si>
    <t>10 ng/mL</t>
  </si>
  <si>
    <t>Bovine free tri-iodothyronine(FT3) ELISA kit</t>
  </si>
  <si>
    <t>serum, plasma,cell culture supernates,tissue homogenates</t>
  </si>
  <si>
    <t>Guinea pig testosterone (T) ELISA kit</t>
  </si>
  <si>
    <t>Guinea pig estradiol (E2) ELISA kit</t>
  </si>
  <si>
    <t>Horse rotavirus (RV) antigen (Ag) ELISA kit</t>
  </si>
  <si>
    <t>Pig rotavirus (RV) antigen (Ag) ELISA kit</t>
  </si>
  <si>
    <t>Goat rotavirus (RV) antigen (Ag) ELISA kit</t>
  </si>
  <si>
    <t>Sheep rotavirus (RV) antigen (Ag) ELISA kit</t>
  </si>
  <si>
    <t>Rat adenovirus (ADV) antibody (IgG) ELISA kit</t>
  </si>
  <si>
    <t>Monkey luteinizing hormone (LH) ELISA kit</t>
  </si>
  <si>
    <t>Fish free thyroxine (FT4) ELISA kit</t>
  </si>
  <si>
    <t>Rabbit arachidonic Acid(AA) ELISA kit</t>
  </si>
  <si>
    <t>Human C-C motif chemokine 14(CCL14) ELISA kit</t>
  </si>
  <si>
    <t>CCL14</t>
  </si>
  <si>
    <t>Human macrophage inflammatory protein 5,MIP-5 ELISA Kit</t>
  </si>
  <si>
    <t>CCL15</t>
  </si>
  <si>
    <t>Mouse Tumor necrosis factor receptor superfamily member 5(CD40) ELISA kit</t>
  </si>
  <si>
    <t>31.2 pg/ml - 2000 pg/ml</t>
  </si>
  <si>
    <t>CD40</t>
  </si>
  <si>
    <t>Mouse CD48 antigen(CD48) ELISA kit</t>
  </si>
  <si>
    <t>CD48</t>
  </si>
  <si>
    <t>Mouse E-Cadherin,E-Cad ELISA Kit</t>
  </si>
  <si>
    <t>Human Placenta Cadherin,P-cad ELISA Kit</t>
  </si>
  <si>
    <t>CDH3</t>
  </si>
  <si>
    <t>Mouse Cadherin-3(CDH3) ELISA kit</t>
  </si>
  <si>
    <t>Human granulocyte chemotactic protein-2,GCP-2 ELISA Kit</t>
  </si>
  <si>
    <t>CXCL6</t>
  </si>
  <si>
    <t>Mouse Decorin(DCN) ELISA kit</t>
  </si>
  <si>
    <t>Human Dickkopf 3,DKK3 ELISA Kit</t>
  </si>
  <si>
    <t>DKK3</t>
  </si>
  <si>
    <t>Mouse Soluble Endoglin,ENG/sCD105 ELISA Kit</t>
  </si>
  <si>
    <t>Mouse Junctional adhesion molecule A(F11R) ELISA kit</t>
  </si>
  <si>
    <t>F11R</t>
  </si>
  <si>
    <t>Human Follistatin-related protein 3(FSTL3) ELISA kit</t>
  </si>
  <si>
    <t>FSTL3</t>
  </si>
  <si>
    <t>Human Transmembrane glycoprotein NMB(GPNMB) ELISA kit</t>
  </si>
  <si>
    <t>GPNMB</t>
  </si>
  <si>
    <t>Mouse Insulin-like growth factor-binding protein 5(IGFBP5) ELISA kit</t>
  </si>
  <si>
    <t>78 pg/ml -5000pg/ml</t>
  </si>
  <si>
    <t>IGFBP5</t>
  </si>
  <si>
    <t>Mouse glucoprotein 130,gp130 ELISA KIT</t>
  </si>
  <si>
    <t>IL6ST</t>
  </si>
  <si>
    <t>Mouse Leptin receptor,LR/Ob-R ELISA KIT</t>
  </si>
  <si>
    <t>0.156 ng/ml- 10 ng/ml</t>
  </si>
  <si>
    <t>LEPR</t>
  </si>
  <si>
    <t>Mouse L-Selectin ELISA kit</t>
  </si>
  <si>
    <t>Sell</t>
  </si>
  <si>
    <t>Mouse Mucosal addressin cell adhesion molecule 1(MADCAM1) ELISA kit</t>
  </si>
  <si>
    <t>MADCAM1</t>
  </si>
  <si>
    <t>Mouse Transforming growth factor-beta-induced protein ig-h3(TGFBI) ELISA kit</t>
  </si>
  <si>
    <t>Human Tumor necrosis factor receptor superfamily member 14(TNFRSF14) ELISA kit</t>
  </si>
  <si>
    <t>TNFRSF14</t>
  </si>
  <si>
    <t>Human Tumor necrosis factor receptor superfamily member 17(TNFRSF17) ELISA kit</t>
  </si>
  <si>
    <t>7.8 pg/ml- 500 pg/ml</t>
  </si>
  <si>
    <t>TNFRSF17</t>
  </si>
  <si>
    <t>Human Tumor necrosis factor receptor superfamily member 21(TNFRSF21) ELISA kit</t>
  </si>
  <si>
    <t>TNFRSF21</t>
  </si>
  <si>
    <t>Mouse Cluster of differentiation 30,CD30 ELISA Kit</t>
  </si>
  <si>
    <t>TNFRSF8</t>
  </si>
  <si>
    <t>Mouse Tumor necrosis factor receptor superfamily member 9(TNFRSF9) ELISA kit</t>
  </si>
  <si>
    <t>Human Trypsin-2(PRSS2) ELISA kit</t>
  </si>
  <si>
    <t>0.19 ng/ml</t>
  </si>
  <si>
    <t>Try</t>
  </si>
  <si>
    <t>Mouse Epithelial neutrophil activating peptide 78,ENA-78 ELISA Kit</t>
  </si>
  <si>
    <t>Mouse cluster of differentiation 6(CD6) ELISA Kit</t>
  </si>
  <si>
    <t>CD6</t>
  </si>
  <si>
    <t>Mouse Tyrosine-protein kinase receptor UFO(AXL) ELISA Kit</t>
  </si>
  <si>
    <t>Human neutrophil gelatinase-associated lipocalin,NGAL ELISA Kit</t>
  </si>
  <si>
    <t>NGAL</t>
  </si>
  <si>
    <t>SARS-CoV-2 S1 RBD ELISA Kit</t>
  </si>
  <si>
    <t>serum, plasma, swabs</t>
  </si>
  <si>
    <t>0.31 ng/mL</t>
  </si>
  <si>
    <t>SARS-CoV-2 S1 RBD</t>
  </si>
  <si>
    <t>SARS-CoV-2 N ELISA Kit</t>
  </si>
  <si>
    <t>SARS-CoV-2 N</t>
  </si>
  <si>
    <t>23.5 pg/ml-1500 pg/ml</t>
  </si>
  <si>
    <t>5.8 pg/ml</t>
  </si>
  <si>
    <t>47 pg/mL-3000 pg/mL</t>
  </si>
  <si>
    <t>11.75 pg/mL</t>
  </si>
  <si>
    <t>IL-12/P70</t>
  </si>
  <si>
    <t>0.78 ng/mL-50ng/mL</t>
  </si>
  <si>
    <t>23.5 pg/mL-1500 pg/mL</t>
  </si>
  <si>
    <t>23.5 pg/mL</t>
  </si>
  <si>
    <t>Rat monocyte chemotactic protein 1/monocyte chemotactic and activating factor,MCP-1/MCAF ELISA kit</t>
  </si>
  <si>
    <t>Mouse Macrophage Inflammatory Protein 1β,MIP-1β ELISA kit</t>
  </si>
  <si>
    <t>1.56 pg/mL</t>
  </si>
  <si>
    <t>CCL4</t>
  </si>
  <si>
    <t>Mouse regulated on activation in normal T-cell expressed and secreted,RANTES ELISA kit</t>
  </si>
  <si>
    <t>Human CD81 antigen(CD81) ELISA kit</t>
  </si>
  <si>
    <t>serum, plasma, cell lysates, tissue homogenates</t>
  </si>
  <si>
    <t>CD81</t>
  </si>
  <si>
    <t>Mouse interferon-inducible protein 10,IP-10 ELISA Kit</t>
  </si>
  <si>
    <t>Human epidermal growth factor receptor 2 (sp185/HER2) ELISA Kit</t>
  </si>
  <si>
    <t>serum, plasma, cell culture supernates, cell lysates, tissue homogenates</t>
  </si>
  <si>
    <t>ERBB2</t>
  </si>
  <si>
    <t>Rat Interferon γ,IFN-γ ELISA Kit</t>
  </si>
  <si>
    <t>IFNG</t>
  </si>
  <si>
    <t>Mouse Interleukin 13,IL-13 ELISA Kit</t>
  </si>
  <si>
    <t>IL13</t>
  </si>
  <si>
    <t>Rat Interleukin 1β,IL-1β ELISA Kit</t>
  </si>
  <si>
    <t>IL1B</t>
  </si>
  <si>
    <t>Human Interleukin 21,IL-21 ELISA Kit</t>
  </si>
  <si>
    <t>serum, plasma, saliva, tissue homogenates</t>
  </si>
  <si>
    <t>9.38 pg/mL-600 pg/mL</t>
  </si>
  <si>
    <t>4.69 pg/mL</t>
  </si>
  <si>
    <t>IL21</t>
  </si>
  <si>
    <t>Human Perforin-1 (PRF1/PFP) ELISA kit</t>
  </si>
  <si>
    <t>PRF1</t>
  </si>
  <si>
    <t>Human p53/tumor protein,p53/TP53 ELISA Kit</t>
  </si>
  <si>
    <t>TP53</t>
  </si>
  <si>
    <t>Rat macrophage inflammatory protein 1α,MIP-1α ELISA Kit</t>
  </si>
  <si>
    <t>CCL3</t>
  </si>
  <si>
    <t>Rat regulated on activation in normal T-cell expressed and secreted/C-C motif chemokine 5 (RANTES/CCL5) ELISA kit</t>
  </si>
  <si>
    <t>RANTES/CCL5</t>
  </si>
  <si>
    <t>Pig Interferon γ,IFN-γ ELISA Kit</t>
  </si>
  <si>
    <t>3.12 pg/mL</t>
  </si>
  <si>
    <t>Human Interleukin17F (IL17F) ELISA Kit</t>
  </si>
  <si>
    <t>IL17F</t>
  </si>
  <si>
    <t>Human Interleukin 29(IL-29)ELISA Kit</t>
  </si>
  <si>
    <t>IL29</t>
  </si>
  <si>
    <t>Human soluble tumor necrosis factor-related apoptosis inducing ligand,sTRAIL ELISA KIT</t>
  </si>
  <si>
    <t>TNFSF10</t>
  </si>
  <si>
    <t>Human NAD-dependent deacetylase sirtuin-1 (SIRT1/SIR2L1) ELISA kit</t>
  </si>
  <si>
    <t>SIRT1</t>
  </si>
  <si>
    <t>Mouse Thrombopoietin,TPO ELISA kit</t>
  </si>
  <si>
    <t>THPO</t>
  </si>
  <si>
    <t>Mouse eosinophil chemotactic factor,ECF ELISA Kit</t>
  </si>
  <si>
    <t>Human Lysosome-associated membrane glycoprotein 1(LAMP1) ELISA kit</t>
  </si>
  <si>
    <t>18.75 pg/mL-1200 pg/mL</t>
  </si>
  <si>
    <t>9.375 pg/mL</t>
  </si>
  <si>
    <t>LAMP1/CD107a</t>
  </si>
  <si>
    <t>Human Interleukin 12,IL-12/P70 ELISA KIT</t>
  </si>
  <si>
    <t>31.25 pg/ml - 2000pg/ml</t>
  </si>
  <si>
    <t>Mouse Interferon γ ,IFN-γ ELISA Kit</t>
  </si>
  <si>
    <t>Mouse interleukin 10,IL-10 ELISA KIT</t>
  </si>
  <si>
    <t>IL10</t>
  </si>
  <si>
    <t>Human Interleukin 13,IL-13 ELISA KIT</t>
  </si>
  <si>
    <t>Mouse Interleukin 4,IL-4 ELISA KIT</t>
  </si>
  <si>
    <t>IL4</t>
  </si>
  <si>
    <t>Human Macrophage Inflammatory Protein-1α,MIP-1α ELISA kit</t>
  </si>
  <si>
    <t>4.69 pg/mL-300 pg/mL</t>
  </si>
  <si>
    <t>1.17 pg/mL</t>
  </si>
  <si>
    <t>Mouse Insulin,INS ELISA Kit</t>
  </si>
  <si>
    <t>Mouse Interleukin-7,IL-7 ELISA kit</t>
  </si>
  <si>
    <t>IL7</t>
  </si>
  <si>
    <t>Rat TNF-α ELISA kit</t>
  </si>
  <si>
    <t>tissue homogenates, cell culture supernates, bronchoalveolar lavage fluid</t>
  </si>
  <si>
    <t>Human Interleukin 22(IL-22) ELISA KIT</t>
  </si>
  <si>
    <t>Human Interleukin-7,IL-7 ELISA kit</t>
  </si>
  <si>
    <t>1.56 pg/ml-100 pg/ml</t>
  </si>
  <si>
    <t>0.39 pg/mL</t>
  </si>
  <si>
    <t>Mouse Tumor necrosis factor α,TNF-α ELISA KIT</t>
  </si>
  <si>
    <t>cell culture supernates, tissue homogenates</t>
  </si>
  <si>
    <t>Mouse Interferon γ,IFN-γ ELISA Kit</t>
  </si>
  <si>
    <t>Human Interferon γ (IFN-γ) ELISA Kit</t>
  </si>
  <si>
    <t>7.8 pg/ml-500 pg/ml</t>
  </si>
  <si>
    <t>Mouse Tumor necrosis factor α,TNF-α ELISA Kit</t>
  </si>
  <si>
    <t>Mouse Interleukin 6,IL-6 ELISA Kit</t>
  </si>
  <si>
    <t>3.9 pg/ml-250 pg/ml</t>
  </si>
  <si>
    <t>0.975 pg/ml</t>
  </si>
  <si>
    <t>Human Interleukin 10,IL-10 ELISA Kit</t>
  </si>
  <si>
    <t>Mouse Interleukin 1β,IL-1β ELISA Kit</t>
  </si>
  <si>
    <t>12.5 pg/ml-800 pg/ml</t>
  </si>
  <si>
    <t>3.125 pg/ml</t>
  </si>
  <si>
    <t>Mouse Interleukin 2,IL-2 ELISA kit</t>
  </si>
  <si>
    <t>IL2</t>
  </si>
  <si>
    <t>Human Interleukin 1β,IL-1β ELISA Kit</t>
  </si>
  <si>
    <t>2.344 pg/ml-150 pg/ml</t>
  </si>
  <si>
    <t>0.586 pg/ml</t>
  </si>
  <si>
    <t>Mouse Interleukin 17,IL-17 ELISA Kit</t>
  </si>
  <si>
    <t>10.938 pg/ml-700 pg/ml</t>
  </si>
  <si>
    <t>2.735 pg/ml</t>
  </si>
  <si>
    <t>IL17A</t>
  </si>
  <si>
    <t>Human Interleukin 12,IL-12/P70 ELISA Kit</t>
  </si>
  <si>
    <t>Mouse Interleukin 1β (IL-1β) ELISA Kit</t>
  </si>
  <si>
    <t>Human Tumor necrosis factor α,TNF-α ELISA KIT</t>
  </si>
  <si>
    <t>cell culture supernates</t>
  </si>
  <si>
    <t>Mouse Kidney injury molecule 1,Kim-1 ELISA Kit</t>
  </si>
  <si>
    <t>serum, plasma, urine, tissue homogenates cell culture supernates.</t>
  </si>
  <si>
    <t>0.78 pg/ml-50 pg/ml.</t>
  </si>
  <si>
    <t>0.195 pg/ml</t>
  </si>
  <si>
    <t>HAVCR1</t>
  </si>
  <si>
    <t>Human Interleukin 17A (IL-17A/IL-17) ELISA Kit</t>
  </si>
  <si>
    <t>Human insulin-like growth factors 1,IGF-1 ELISA Kit</t>
  </si>
  <si>
    <t>0.312 ng/mL</t>
  </si>
  <si>
    <t>IGF-1</t>
  </si>
  <si>
    <t>Human Caspase 1(Casp-1) ELISA Kit</t>
  </si>
  <si>
    <t>1.56 ng/ml - 100 ng/ml</t>
  </si>
  <si>
    <t>CASP1</t>
  </si>
  <si>
    <t>Human Macrophage Inflammatory Protein-3α,MIP-3α ELISA kit</t>
  </si>
  <si>
    <t>CCL20</t>
  </si>
  <si>
    <t>39 pg/ml - 2500 pg/ml</t>
  </si>
  <si>
    <t>Human decay-accelerating factor(DAF/CD55)ELISA Kit</t>
  </si>
  <si>
    <t>0.39 ng/ml- 25ng/ml</t>
  </si>
  <si>
    <t>0.09 ng/ml</t>
  </si>
  <si>
    <t>CD55</t>
  </si>
  <si>
    <t>Sheep Cortisol ELISA Kit</t>
  </si>
  <si>
    <t>Cortisol</t>
  </si>
  <si>
    <t>Rat Macrophage Colony-Stimulating Factor,M-CSF ELISA kit</t>
  </si>
  <si>
    <t>0.156 ng/ml - 10 ng/ml</t>
  </si>
  <si>
    <t>Mouse Granulocyte-Macrophage Colony Stimulating Factor,GM-CSF ELISA Kit</t>
  </si>
  <si>
    <t>Human growth-regulated oncogeneα/melanoma growth stimulating activity,GROα/MGSA ELISA Kit</t>
  </si>
  <si>
    <t>CXCL1</t>
  </si>
  <si>
    <t>Mouse chemokine (C-X-C motif) ligand 1 (melanoma growth stimulating activity, alpha) (CXCL1) ELISA kit</t>
  </si>
  <si>
    <t>0.312 ng/ml - 20 ng/ml</t>
  </si>
  <si>
    <t>Mouse Macrophage Inflammatory Protein 2,MIP-2 ELISA kit</t>
  </si>
  <si>
    <t>5.8 pg/mL</t>
  </si>
  <si>
    <t>Mouse C-X-C motif chemokine 9(CXCL9) ELISA kit</t>
  </si>
  <si>
    <t>CXCL9</t>
  </si>
  <si>
    <t>Human CXC-chemokine receptor 4(CXCR4)ELISA Kit</t>
  </si>
  <si>
    <t>CXCR4</t>
  </si>
  <si>
    <t>Human D-Dimer,D2D ELISA Kit</t>
  </si>
  <si>
    <t>D2D</t>
  </si>
  <si>
    <t>Human Erythropoietin,EPO ELISA Kit</t>
  </si>
  <si>
    <t>Human endothelial cell-specific molecule 1(ESM-1) ELISA Kit</t>
  </si>
  <si>
    <t>serum, plasma, tissue homogenatess.</t>
  </si>
  <si>
    <t>ESM1</t>
  </si>
  <si>
    <t>Human Interferon α,IFN-α ELISA Kit</t>
  </si>
  <si>
    <t>IFN-α</t>
  </si>
  <si>
    <t>Rat Insulin-like growth factor binding protein 5,IGFBP-5 ELISA kit</t>
  </si>
  <si>
    <t>Sheep Immunoglobulin G,IgG ELISA Kit</t>
  </si>
  <si>
    <t>0.9375 μg/ml-240 μg/ml.</t>
  </si>
  <si>
    <t>0.9375 μg/ml.</t>
  </si>
  <si>
    <t>Human Immunoglobulin M,IgM ELISA Kit</t>
  </si>
  <si>
    <t>4.68 ng/mL-300 ng/mL</t>
  </si>
  <si>
    <t>1.17 ng/mL</t>
  </si>
  <si>
    <t>Human Interleukin 10,IL-10 ELISA KIT</t>
  </si>
  <si>
    <t>Mouse Interleukin 15,IL-15 ELISA Kit</t>
  </si>
  <si>
    <t>0.3125 - 20ng/ml</t>
  </si>
  <si>
    <t>IL15</t>
  </si>
  <si>
    <t>Mouse Interleukin-17F(IL17F) ELISA kit</t>
  </si>
  <si>
    <t>Human Interleukin 1α,IL-1α ELISA Kit</t>
  </si>
  <si>
    <t>serum, plasma, tissue homogenates, cell lysates, cell culture supernates.</t>
  </si>
  <si>
    <t>3.9 pg/ml-250 pg/ml.</t>
  </si>
  <si>
    <t>0.975 pg/ml.</t>
  </si>
  <si>
    <t>Rat Interleukin 1α,IL-1α ELISA kit</t>
  </si>
  <si>
    <t>78 pg/ml-5000 pg/ml.</t>
  </si>
  <si>
    <t>19.5 pg/ml.</t>
  </si>
  <si>
    <t>0.156 ng/ml-10 ng/ml.</t>
  </si>
  <si>
    <t>0.039 ng/ml.</t>
  </si>
  <si>
    <t>Human Interleukin 2,IL-2 ELISA kit</t>
  </si>
  <si>
    <t>Rat Interleukin 2,IL-2 ELISA kit</t>
  </si>
  <si>
    <t>Human Interleukin 27,IL-27 ELISA Kit</t>
  </si>
  <si>
    <t>IL27</t>
  </si>
  <si>
    <t>Human Interleukin 28A,IL-28A/IFN-λ2 ELISA kit</t>
  </si>
  <si>
    <t>IL-28A/IFN-λ2</t>
  </si>
  <si>
    <t>Human Interleukin 3,IL-3 ELISA KIT</t>
  </si>
  <si>
    <t>15.6 pg/ml.</t>
  </si>
  <si>
    <t>IL3</t>
  </si>
  <si>
    <t>Mouse Interleukin 33(IL-33) ELISA Kit</t>
  </si>
  <si>
    <t>IL33</t>
  </si>
  <si>
    <t>Human Interleukin 4,IL-4 ELISA KIT</t>
  </si>
  <si>
    <t>Rat Interleukin 4,IL-4 ELISA KIT</t>
  </si>
  <si>
    <t>Human Interleukin 5,IL-5 ELISA KIT</t>
  </si>
  <si>
    <t>0.97 pg/ml</t>
  </si>
  <si>
    <t>IL5</t>
  </si>
  <si>
    <t>Mouse Interleukin 5,IL-5 ELISA KIT</t>
  </si>
  <si>
    <t>Human Nerve growth factor,NGF ELISA kit</t>
  </si>
  <si>
    <t>serum, plasma, cell culture supernates, tissue homogenates, cell lysates.</t>
  </si>
  <si>
    <t>6.86 pg/ml-5000 pg/ml.</t>
  </si>
  <si>
    <t>6.86 pg/ml.</t>
  </si>
  <si>
    <t>NGF</t>
  </si>
  <si>
    <t>Human bovine serum albumin (BSA) ELISA kit</t>
  </si>
  <si>
    <t>0.312 μg/mL-80 μg/mL</t>
  </si>
  <si>
    <t>0.312 μg/mL</t>
  </si>
  <si>
    <t>BSA</t>
  </si>
  <si>
    <t>Rat rudimental bovine serum albumin(BSA) check-up ELISA kit</t>
  </si>
  <si>
    <t>Rat Platelet Factor 4,PF-4 ELISA Kit</t>
  </si>
  <si>
    <t>Human Prolactin Inducible Protein(PIP)ELISA Kit</t>
  </si>
  <si>
    <t>0.055 ng/ml - 40ng/ml</t>
  </si>
  <si>
    <t>0.055 ng/ml</t>
  </si>
  <si>
    <t>PIP</t>
  </si>
  <si>
    <t>Human secretory component,SC ELISA Kit</t>
  </si>
  <si>
    <t>SC</t>
  </si>
  <si>
    <t>Rat P-Selectin ELISA kit</t>
  </si>
  <si>
    <t>9.38 ng/mL-600 ng/mL</t>
  </si>
  <si>
    <t>2.34 ng/mL</t>
  </si>
  <si>
    <t>Human Soluble Receptor Activator of Nuclear Factor-kB,sRANK ELISA Kit</t>
  </si>
  <si>
    <t>TNFRSF11A</t>
  </si>
  <si>
    <t>Human interferon alpha-2(IFNA2) ELISA kit</t>
  </si>
  <si>
    <t>7.8 pg/ml.</t>
  </si>
  <si>
    <t>IFNA2</t>
  </si>
  <si>
    <t>Mouse Allograft inflammatory factor 1(AIF1) ELISA kit</t>
  </si>
  <si>
    <t>1.10 ng/ml-800 ng/ml.</t>
  </si>
  <si>
    <t>1.10 ng/ml.</t>
  </si>
  <si>
    <t>AIF1</t>
  </si>
  <si>
    <t>Goat Albumin (Alb)ELISA Kit</t>
  </si>
  <si>
    <t>0.17 μg/mL-350 μg/mL</t>
  </si>
  <si>
    <t>0.17 μg/mL</t>
  </si>
  <si>
    <t>Rabbit Albumin(Alb) ELISA Kit</t>
  </si>
  <si>
    <t>0.273 μg/mL-70 μg/mL</t>
  </si>
  <si>
    <t>0.117 μg/mL</t>
  </si>
  <si>
    <t>Human Biotinidase(BTD) ELISA kit</t>
  </si>
  <si>
    <t>0.41 ng/ml - 300 ng/ml</t>
  </si>
  <si>
    <t>0.41 ng/ml</t>
  </si>
  <si>
    <t>BTD</t>
  </si>
  <si>
    <t>Human Complement C1q tumor necrosis factor-related protein 1(C1QTNF1/CTRP1) ELISA Kit</t>
  </si>
  <si>
    <t>C1QTNF1</t>
  </si>
  <si>
    <t>Mouse macrophage inflammatory protein 3β,MIP-3β ELISA kit</t>
  </si>
  <si>
    <t>Mouse Macrophage Inflammatory Protein 3α,MIP-3α ELISA kit</t>
  </si>
  <si>
    <t>Mouse Eotaxin 2 ELISA Kit</t>
  </si>
  <si>
    <t>Mouse C-C motif chemokine 25(CCL25) ELISA kit</t>
  </si>
  <si>
    <t>CCL25</t>
  </si>
  <si>
    <t>Mouse C-C motif chemokine 28(CCL28) ELISA kit</t>
  </si>
  <si>
    <t>CCL28</t>
  </si>
  <si>
    <t>Mouse Macrophage Inflammatory Protein 1α,MIP-1α ELISA kit</t>
  </si>
  <si>
    <t>Mouse Soluble Cluster of differentiation 40 ligand,sCD40L ELISA Kit</t>
  </si>
  <si>
    <t>serum, plasma, tissue homogenates, cell culture supernates.</t>
  </si>
  <si>
    <t>0.274 ng/ml-200 ng/ml.</t>
  </si>
  <si>
    <t>0.274 ng/ml.</t>
  </si>
  <si>
    <t>Human CD59 glycoprotein(CD59) ELISA kit</t>
  </si>
  <si>
    <t>4 ng/ml-3000 ng/ml.</t>
  </si>
  <si>
    <t>4 ng/ml.</t>
  </si>
  <si>
    <t>CD59</t>
  </si>
  <si>
    <t>Human Vascular Endothelial-Cadherin,VE-cad ELISA Kit</t>
  </si>
  <si>
    <t>3.9 ng/mL-250 ng/mL</t>
  </si>
  <si>
    <t>0.98 ng/mL</t>
  </si>
  <si>
    <t>CDH5</t>
  </si>
  <si>
    <t>Human Macrophage Colony-Stimulating Factor,M-CSF ELISA kit</t>
  </si>
  <si>
    <t>Rat Granulocyte-Macrophage Colony Stimulating Factor,GM-CSF ELISA Kit</t>
  </si>
  <si>
    <t>15/6 pg/ml - 1000 pg/ml</t>
  </si>
  <si>
    <t>Human Granulocyte Colony Stimulating Factor,G-CSF ELISA Kit</t>
  </si>
  <si>
    <t>7.8 pg/ml -500 pg/ml</t>
  </si>
  <si>
    <t>Human Breast and kidney expressed chemokine,BRAK ELISA Kit</t>
  </si>
  <si>
    <t>0.39 ng/ml-25 ng/ml.</t>
  </si>
  <si>
    <t>0.09 ng/ml.</t>
  </si>
  <si>
    <t>CXCL14</t>
  </si>
  <si>
    <t>Rat C-X-C motif chemokine 3(CXCL3) ELISA kit</t>
  </si>
  <si>
    <t>CXCL3</t>
  </si>
  <si>
    <t>Human monocyte interferon gamma inducing factor,MIG ELISA Kit</t>
  </si>
  <si>
    <t>39 pg/ml-2500 pg/ml.</t>
  </si>
  <si>
    <t>9.75 pg/ml.</t>
  </si>
  <si>
    <t>Human Erythropoietin receptor,EPOR ELISA Kit</t>
  </si>
  <si>
    <t>EPOR</t>
  </si>
  <si>
    <t>Human Fibroblast growth factor 19(FGF19) ELISA kit</t>
  </si>
  <si>
    <t>25 pg/mL-1600 pg/mL</t>
  </si>
  <si>
    <t>FGF19</t>
  </si>
  <si>
    <t>Mouse Vascular endothelial cell growth factor receptor 1,VEGFR-1/Flt1 ELISA kit</t>
  </si>
  <si>
    <t>VEGFR-1/Flt1</t>
  </si>
  <si>
    <t>Human Folate receptor alpha(FOLR1) ELISA kit</t>
  </si>
  <si>
    <t>0.39 ng/ml - 25 ng/ml</t>
  </si>
  <si>
    <t>FOLR1</t>
  </si>
  <si>
    <t>Human granzyme B (GZMB) ELISA Kit</t>
  </si>
  <si>
    <t>9.38 pg/ml-600 pg/ml.</t>
  </si>
  <si>
    <t>2.34 pg/ml.</t>
  </si>
  <si>
    <t>GZMB</t>
  </si>
  <si>
    <t>Mouse Interleukin 11,IL-11 ELISA KIT</t>
  </si>
  <si>
    <t>IL11</t>
  </si>
  <si>
    <t>Pig Interleukin 12,IL-12/P70 ELISA Kit</t>
  </si>
  <si>
    <t>Human Interleukin 12,IL-12/P40 ELISA KIT</t>
  </si>
  <si>
    <t>IL12B</t>
  </si>
  <si>
    <t>Mouse interleukin 12,IL-12/P40 ELISA KIT</t>
  </si>
  <si>
    <t>Human Interleukin 15,IL-15 ELISA KIT</t>
  </si>
  <si>
    <t>3.12 pg/ml - 200 pg/ml</t>
  </si>
  <si>
    <t>0.78 pg/ml</t>
  </si>
  <si>
    <t>Human Interleukin17C (IL17C) ELISA Kit</t>
  </si>
  <si>
    <t>0.156 ng/ml -10 ng/ml</t>
  </si>
  <si>
    <t>IL17C</t>
  </si>
  <si>
    <t>Human Interleukin-17 receptor A(IL17RA) ELISA kit</t>
  </si>
  <si>
    <t>serum, plasma, tissue homogenate</t>
  </si>
  <si>
    <t>IL17RA</t>
  </si>
  <si>
    <t>Human soluble interleukin-1 receptor Ⅰ,IL-1sRⅠ ELISA kit</t>
  </si>
  <si>
    <t>IL1R1</t>
  </si>
  <si>
    <t>Mouse Interleukin-1 receptor-like 1(IL1RL1) ELISA kit</t>
  </si>
  <si>
    <t>Human Interleukin 1 receptor antagonist, IL-1ra ELISA kit</t>
  </si>
  <si>
    <t>15.6 pg/ml-1000 pg/ml.</t>
  </si>
  <si>
    <t>Mouse Interleukin-20(IL20) ELISA kit</t>
  </si>
  <si>
    <t>31.25 pg/ml-2000pg/ml</t>
  </si>
  <si>
    <t>IL20</t>
  </si>
  <si>
    <t>Mouse Interleukin 21(IL-21) ELISA Kit</t>
  </si>
  <si>
    <t>Human Interleukin 24(IL-24)ELISA Kit</t>
  </si>
  <si>
    <t>IL24</t>
  </si>
  <si>
    <t>Mouse soluble interleukin-2 receptor,sIL-2Rα ELISA kit</t>
  </si>
  <si>
    <t>Mouse Interleukin 3,IL-3 ELISA KIT</t>
  </si>
  <si>
    <t>Human Interleukin 31(IL-31) ELISA Kit</t>
  </si>
  <si>
    <t>125 pg/ml-8000 pg/ml.</t>
  </si>
  <si>
    <t>31.25 pg/ml.</t>
  </si>
  <si>
    <t>IL31</t>
  </si>
  <si>
    <t>Human Interleukin 33(IL-33) ELISA Kit</t>
  </si>
  <si>
    <t>Bovine α Lactalbumin,α-La ELISA Kit</t>
  </si>
  <si>
    <t>0.054 ng/ml - 40 ng/ml</t>
  </si>
  <si>
    <t>0.054 ng/ml</t>
  </si>
  <si>
    <t>LALBA</t>
  </si>
  <si>
    <t>Human Oncostatin-M,OSM ELISA KIT</t>
  </si>
  <si>
    <t>OSM</t>
  </si>
  <si>
    <t>Human Beta-type platelet-derived growth factor receptor(PDGFRB) ELISA kit</t>
  </si>
  <si>
    <t>PDGFRB</t>
  </si>
  <si>
    <t>Human Urokinase-type Plasminogen Activator Receptor,PLAUR/uPAR ELISA kit</t>
  </si>
  <si>
    <t>PLAUR</t>
  </si>
  <si>
    <t>Mouse Plasma protease C1 inhibitor(SERPING1) ELISA kit</t>
  </si>
  <si>
    <t>5.6 ng/mL-360 ng/mL</t>
  </si>
  <si>
    <t>1.4 ng/mL</t>
  </si>
  <si>
    <t>SERPING1</t>
  </si>
  <si>
    <t>Mouse Sonic hedgehog protein(SHH) ELISA kit</t>
  </si>
  <si>
    <t>28 pg/mL-1800 pg/mL</t>
  </si>
  <si>
    <t>7 pg/mL</t>
  </si>
  <si>
    <t>SHH</t>
  </si>
  <si>
    <t>Human Trefoil factor 2(TFF2) ELISA kit</t>
  </si>
  <si>
    <t>TFF2</t>
  </si>
  <si>
    <t>Human C-C motif chemokine 26(CCL26) ELISA kit</t>
  </si>
  <si>
    <t>CCL26</t>
  </si>
  <si>
    <t>Monkey cortisol(COR) ELISA kit</t>
  </si>
  <si>
    <t>Chicken rudimental bovine serum albumin(BSA) check-up ELISA kit</t>
  </si>
  <si>
    <t>Horse cortisol (COR) ELISA kit</t>
  </si>
  <si>
    <t>Human secretogranin-1 (chromogranin-B)(CHGB/SCG1)ELISA kit</t>
  </si>
  <si>
    <t>CHGB</t>
  </si>
  <si>
    <t>Human tumor necrosis factor-related apoptosis-inducing ligand receptor 4(TRAIL-R4) ELISA Kit</t>
  </si>
  <si>
    <t>TNFRSF10D</t>
  </si>
  <si>
    <t>Chicken cortisol (COR) ELISA kit</t>
  </si>
  <si>
    <t>Rat soluble Cluster of differentiation 86,sCD86 ELISA Kit</t>
  </si>
  <si>
    <t>B72/sCD86</t>
  </si>
  <si>
    <t>Human C-C motif chemokine 1(CCL1) ELISA kit</t>
  </si>
  <si>
    <t>CCL1</t>
  </si>
  <si>
    <t>Rat macrophage inflammatory protein 3α,MIP-3α ELISA Kit</t>
  </si>
  <si>
    <t>Human mucosae associated epithelia chemokine,MEC ELISA Kit</t>
  </si>
  <si>
    <t>Human C-C motif chemokine 4(CCL4) ELISA kit</t>
  </si>
  <si>
    <t>Human C-C motif chemokine 7 (CCL7/MCP3/SCYA6/SCYA7) ELISA kit</t>
  </si>
  <si>
    <t>CCL7</t>
  </si>
  <si>
    <t>Human monocyte chemotactic protein 2,MCP-2 ELISA kit</t>
  </si>
  <si>
    <t>CCL8</t>
  </si>
  <si>
    <t>Human Interleukin-17 receptor B(IL17RB) ELISA kit</t>
  </si>
  <si>
    <t>0.3125ng/ml- 20ng/ml</t>
  </si>
  <si>
    <t>IL17RB</t>
  </si>
  <si>
    <t>Human Interleukin 20(IL-20)ELISA Kit</t>
  </si>
  <si>
    <t>Guinea Pig Albumin(Alb) ELISA kit</t>
  </si>
  <si>
    <t>0.09 μg/mL</t>
  </si>
  <si>
    <t>Human monocyte chemotactic protein 4,MCP-4 ELISA kit</t>
  </si>
  <si>
    <t>CCL13</t>
  </si>
  <si>
    <t>Human Angiopoietin 4,ANG-4 ELISA Kit</t>
  </si>
  <si>
    <t>ANGPT4</t>
  </si>
  <si>
    <t>Mouse chemokine (C-C motif) ligand 1 ELISA Kit</t>
  </si>
  <si>
    <t>Human Cytotoxic and regulatory T-cell molecule(CRTAM) ELISA kit</t>
  </si>
  <si>
    <t>CRTAM</t>
  </si>
  <si>
    <t>Mouse Vascular endothelial cell growth factor receptor 3 (VEGFR-3/Flt-4) ELISA kit</t>
  </si>
  <si>
    <t>FLT4</t>
  </si>
  <si>
    <t>Mouse Transmembrane glycoprotein NMB(GPNMB) ELISA kit</t>
  </si>
  <si>
    <t>Mouse Interleukin-7 receptor subunit alpha(IL7R) ELISA kit</t>
  </si>
  <si>
    <t>IL7R</t>
  </si>
  <si>
    <t>Human Tumor necrosis factor receptor superfamily member 13B(TNFRSF13B) ELISA kit</t>
  </si>
  <si>
    <t>TNFRSF13B</t>
  </si>
  <si>
    <t>Cell Culture Supernates</t>
  </si>
  <si>
    <t>Zearalenone(ZEN) ELISA kit</t>
  </si>
  <si>
    <t>Feed, soybean</t>
  </si>
  <si>
    <t>0.5ppb- 8.1ppb</t>
  </si>
  <si>
    <t>0.1ppb</t>
  </si>
  <si>
    <t>ZEN</t>
  </si>
  <si>
    <t>Deoxynivalenol(DON) ELISA Kit</t>
  </si>
  <si>
    <t>feed, soybean meal</t>
  </si>
  <si>
    <t>1 μg/kg~81 μg/kg</t>
  </si>
  <si>
    <t>1 μg/kg</t>
  </si>
  <si>
    <t>DON</t>
  </si>
  <si>
    <t>T-2 toxin (T2) ELISA kit</t>
  </si>
  <si>
    <t>Feed 7.5ppb</t>
  </si>
  <si>
    <t>0.15ppb- 4.05ppb</t>
  </si>
  <si>
    <t>0.15ppb</t>
  </si>
  <si>
    <t>T2</t>
  </si>
  <si>
    <t>Furazolidone(AOZ) ELISA kit</t>
  </si>
  <si>
    <t>Honey,tissue(Chicken,Duck meat,pork,fish,prawn),eggs.,etc.</t>
  </si>
  <si>
    <t>0.015ppb- 1.35ppb</t>
  </si>
  <si>
    <t>0.015ppb</t>
  </si>
  <si>
    <t>AOZ</t>
  </si>
  <si>
    <t>Aflatoxin M1(AFM1)ELISA kit</t>
  </si>
  <si>
    <t>milk, milk powder, yoghurt.</t>
  </si>
  <si>
    <t>0.03 ppb-2.43 ppb.</t>
  </si>
  <si>
    <t>0.03 ppb.</t>
  </si>
  <si>
    <t>AFM1</t>
  </si>
  <si>
    <t>Sulfathiazole (ST) ELISA kit</t>
  </si>
  <si>
    <t>ST</t>
  </si>
  <si>
    <t>Streptomycin (SM) ELISA kit</t>
  </si>
  <si>
    <t>tissue, honey, milk, milk powder, eggs.</t>
  </si>
  <si>
    <t>0.1 ppb-8.1 ppb.</t>
  </si>
  <si>
    <t>0.1 ppb.</t>
  </si>
  <si>
    <t>SM</t>
  </si>
  <si>
    <t>Tetracyclines ELISA Kit</t>
  </si>
  <si>
    <t>honey, tissue(chicken, pork).</t>
  </si>
  <si>
    <t>0.05 ppb-4.05 ppb</t>
  </si>
  <si>
    <t>0.05 ppb</t>
  </si>
  <si>
    <t>TET</t>
  </si>
  <si>
    <t>Nitrofurazone(SEM) ELISA kit</t>
  </si>
  <si>
    <t>Honey, tissue(Chicken,duck meet, pork, fish, prawn),eggs.,etc.</t>
  </si>
  <si>
    <t>SEM</t>
  </si>
  <si>
    <t>Enrofloxacin (ER) ELISA kit</t>
  </si>
  <si>
    <t>ER</t>
  </si>
  <si>
    <t>Total Aflatoxins ELISA Kit</t>
  </si>
  <si>
    <t>peanuts, corn, feed, edible oil and other samples</t>
  </si>
  <si>
    <t>0.04 ppb-3.24 ppb.</t>
  </si>
  <si>
    <t>0.04 ppb</t>
  </si>
  <si>
    <t>AFT</t>
  </si>
  <si>
    <t>Sulfamethoxazole (SMZ/SMX) ELISA kit</t>
  </si>
  <si>
    <t>SMZ/SMX</t>
  </si>
  <si>
    <t>Gentamicin (GEN) ELISA kit</t>
  </si>
  <si>
    <t>milk, tissue (pork, liver, chicken).</t>
  </si>
  <si>
    <t>0.3 ppb-24.3 ppb</t>
  </si>
  <si>
    <t>0.3 ppb</t>
  </si>
  <si>
    <t>GEN</t>
  </si>
  <si>
    <t>Fluoroquinolones ELISA kit</t>
  </si>
  <si>
    <t>Kanamycin (KA) Elisa Kit</t>
  </si>
  <si>
    <t>milk, milk powder, tissue (chicken, pork)</t>
  </si>
  <si>
    <t>0.5 ppb~40.5 ppb</t>
  </si>
  <si>
    <t>0.5 ppb</t>
  </si>
  <si>
    <t>KA</t>
  </si>
  <si>
    <t>Salbutamol (SALB) Elisa kit</t>
  </si>
  <si>
    <t>tissue, feed, liver, urine.</t>
  </si>
  <si>
    <t>0.1 ppb-8.1 ppb</t>
  </si>
  <si>
    <t>SALB</t>
  </si>
  <si>
    <t>Neomycin (NMC) ELISA kit</t>
  </si>
  <si>
    <t>NMC</t>
  </si>
  <si>
    <t>Erythromycin (E-Mycin) ELISA kit</t>
  </si>
  <si>
    <t>E-Mycin</t>
  </si>
  <si>
    <t>Tylosin (TYL) ELISA kit</t>
  </si>
  <si>
    <t>TYL</t>
  </si>
  <si>
    <t>Ractopamine (RA) ELISA kit</t>
  </si>
  <si>
    <t>Pig urine0.1ppb, pork&amp;beef 0.4ppb</t>
  </si>
  <si>
    <t>0.025ppb</t>
  </si>
  <si>
    <t>RA</t>
  </si>
  <si>
    <t>Aflatoxin B1(AFB1)ELISA kit</t>
  </si>
  <si>
    <t>AFB1</t>
  </si>
  <si>
    <t>Chloramphenicol (CAP) ELISA kit</t>
  </si>
  <si>
    <t>Honey0.025ppb, tissue0.025ppb, eggs0.05ppb, milk0.05ppb</t>
  </si>
  <si>
    <t>0.05ppb- 4.05ppb</t>
  </si>
  <si>
    <t>0.05ppb</t>
  </si>
  <si>
    <t>CAP</t>
  </si>
  <si>
    <t>Sulfonamides (SAs) residue ELISA kit</t>
  </si>
  <si>
    <t>Tissue(Chicken, pork, liver),pig urine, milk.,etc.</t>
  </si>
  <si>
    <t>2 ppb- 162 ppb</t>
  </si>
  <si>
    <t>2 ppb</t>
  </si>
  <si>
    <t>SAs</t>
  </si>
  <si>
    <t>Phenylethanolamine A ELISA kit</t>
  </si>
  <si>
    <t>Urine</t>
  </si>
  <si>
    <t>0.125 ppb- 2 ppb</t>
  </si>
  <si>
    <t>0.125 ppb</t>
  </si>
  <si>
    <t>Dexamethasone (DXM) ELISA kit</t>
  </si>
  <si>
    <t>Furaltadone Metabolite (AMOZ) ELISA kit</t>
  </si>
  <si>
    <t>Honey,tissue(Chicken,Duck meat,pork,prawn),eggs.,etc.</t>
  </si>
  <si>
    <t>0.015 ppb- 1.35 ppb</t>
  </si>
  <si>
    <t>0.015 ppb</t>
  </si>
  <si>
    <t>AMOZ</t>
  </si>
  <si>
    <t>Aminohydantoin (AHD) ELISA kit</t>
  </si>
  <si>
    <t>Ochratoxin A(OTA)ELISA Kit</t>
  </si>
  <si>
    <t>OTA</t>
  </si>
  <si>
    <t>Clenbuterol (CL) ELISA kit</t>
  </si>
  <si>
    <t>tissue, feed, urine, liver</t>
  </si>
  <si>
    <t>CL</t>
  </si>
  <si>
    <t>Fumonisin B1 ELISA Kit</t>
  </si>
  <si>
    <t>Feed 100ppb, corn 100ppb</t>
  </si>
  <si>
    <t>3 ppb-243 ppb</t>
  </si>
  <si>
    <t>3 ppb</t>
  </si>
  <si>
    <t>Malachite Green ELISA Kit</t>
  </si>
  <si>
    <t>Aquatic product(fish,prawn), water samples</t>
  </si>
  <si>
    <t>Amantadine ELISA Kit</t>
  </si>
  <si>
    <t>Tissue(Chicken, duck meat)</t>
  </si>
  <si>
    <t>0.5ppb – 40.5ppb</t>
  </si>
  <si>
    <t>0.5ppb</t>
  </si>
  <si>
    <t>Benzo[a]pyrene (BAP) ELISA Kit</t>
  </si>
  <si>
    <t>Vegetable oil(canola, soybean, peanut, corn)</t>
  </si>
  <si>
    <t>0-108 μg/kg</t>
  </si>
  <si>
    <t>4 μg/kg</t>
  </si>
  <si>
    <t>BAP</t>
  </si>
  <si>
    <t>Oxytetracycline ELISA Kit</t>
  </si>
  <si>
    <t>tissue, liver, eggs, honey, urine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</si>
</sst>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11.0"/>
      <color rgb="FFFF6D01"/>
      <name val="Arial"/>
    </font>
    <font>
      <b/>
      <sz val="11.0"/>
      <color rgb="FF000000"/>
      <name val="Arial"/>
    </font>
    <font>
      <b/>
      <sz val="11.0"/>
      <color rgb="FF000000"/>
      <name val="&quot;Arial Unicode MS&quot;"/>
    </font>
    <font>
      <u/>
      <sz val="11.0"/>
      <color rgb="FF000000"/>
      <name val="Calibri"/>
    </font>
    <font>
      <sz val="11.0"/>
      <color rgb="FF000000"/>
      <name val="Calibri"/>
    </font>
    <font>
      <u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9BC2E6"/>
        <bgColor rgb="FF9BC2E6"/>
      </patternFill>
    </fill>
  </fills>
  <borders count="1">
    <border/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shrinkToFit="0" wrapText="0"/>
    </xf>
    <xf borderId="0" fillId="3" fontId="2" numFmtId="0" xfId="0" applyAlignment="1" applyFill="1" applyFont="1">
      <alignment horizontal="left" readingOrder="0" shrinkToFit="0" wrapText="0"/>
    </xf>
    <xf borderId="0" fillId="3" fontId="3" numFmtId="0" xfId="0" applyAlignment="1" applyFont="1">
      <alignment horizontal="left" readingOrder="0" shrinkToFit="0" wrapText="0"/>
    </xf>
    <xf borderId="0" fillId="3" fontId="3" numFmtId="0" xfId="0" applyAlignment="1" applyFont="1">
      <alignment horizontal="center" readingOrder="0" shrinkToFit="0" wrapText="0"/>
    </xf>
    <xf borderId="0" fillId="3" fontId="2" numFmtId="0" xfId="0" applyAlignment="1" applyFont="1">
      <alignment horizontal="center" readingOrder="0" shrinkToFit="0" wrapText="0"/>
    </xf>
    <xf borderId="0" fillId="0" fontId="4" numFmtId="0" xfId="0" applyAlignment="1" applyFont="1">
      <alignment horizontal="left" readingOrder="0" shrinkToFit="0" wrapText="0"/>
    </xf>
    <xf borderId="0" fillId="0" fontId="5" numFmtId="0" xfId="0" applyAlignment="1" applyFont="1">
      <alignment horizontal="left" readingOrder="0" shrinkToFit="0" wrapText="0"/>
    </xf>
    <xf borderId="0" fillId="0" fontId="5" numFmtId="0" xfId="0" applyAlignment="1" applyFont="1">
      <alignment shrinkToFit="0" wrapText="0"/>
    </xf>
    <xf borderId="0" fillId="0" fontId="5" numFmtId="0" xfId="0" applyAlignment="1" applyFont="1">
      <alignment horizontal="left" readingOrder="0"/>
    </xf>
    <xf borderId="0" fillId="0" fontId="6" numFmtId="0" xfId="0" applyAlignment="1" applyFont="1">
      <alignment shrinkToFit="0" wrapText="0"/>
    </xf>
    <xf borderId="0" fillId="0" fontId="5" numFmtId="0" xfId="0" applyAlignment="1" applyFont="1">
      <alignment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88"/>
    <col customWidth="1" min="2" max="2" width="45.75"/>
  </cols>
  <sheetData>
    <row r="1">
      <c r="A1" s="1" t="s">
        <v>0</v>
      </c>
    </row>
    <row r="2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>
      <c r="A3" s="6" t="str">
        <f>HYPERLINK("https://www.cusabio.com/ELISA-Kit/Human-Novel-Coronavirus-Nucleoprotein--SARS-CoV-2-N--IgG-Antibody-ELISA-Kit-12928568.html","CSB-EL3325HU")</f>
        <v>CSB-EL3325HU</v>
      </c>
      <c r="B3" s="7" t="s">
        <v>8</v>
      </c>
      <c r="C3" s="7" t="s">
        <v>9</v>
      </c>
      <c r="D3" s="7" t="s">
        <v>10</v>
      </c>
      <c r="E3" s="8"/>
      <c r="F3" s="8"/>
      <c r="G3" s="7" t="s">
        <v>11</v>
      </c>
    </row>
    <row r="4">
      <c r="A4" s="6" t="str">
        <f>HYPERLINK("https://www.cusabio.com/ELISA-Kit/Human-Novel-Coronavirus-Spike-Glycoprotein-RBD--SARS-CoV-2-S-RBD--IgG-Antibody-ELISA-Kit-12928624.html","CSB-EL33241HU")</f>
        <v>CSB-EL33241HU</v>
      </c>
      <c r="B4" s="7" t="s">
        <v>12</v>
      </c>
      <c r="C4" s="7" t="s">
        <v>9</v>
      </c>
      <c r="D4" s="7" t="s">
        <v>10</v>
      </c>
      <c r="E4" s="8"/>
      <c r="F4" s="8"/>
      <c r="G4" s="7" t="s">
        <v>13</v>
      </c>
    </row>
    <row r="5">
      <c r="A5" s="6" t="str">
        <f>HYPERLINK("https://www.cusabio.com/ELISA-Kit/Human-Novel-Coronavirus-NucleoproteinSpike-Glycoprotein-S1---SARS-CoV-2-NS1--IgG-Antibody-ELISA-Kit-12928625.html","CSB-EL3326HU")</f>
        <v>CSB-EL3326HU</v>
      </c>
      <c r="B5" s="7" t="s">
        <v>14</v>
      </c>
      <c r="C5" s="7" t="s">
        <v>9</v>
      </c>
      <c r="D5" s="7" t="s">
        <v>10</v>
      </c>
      <c r="E5" s="8"/>
      <c r="F5" s="8"/>
      <c r="G5" s="7" t="s">
        <v>15</v>
      </c>
    </row>
    <row r="6">
      <c r="A6" s="6" t="str">
        <f>HYPERLINK("https://www.cusabio.com/ELISA-Kit/Human-Novel-Coronavirus-Spike-Glycoprotein-RBD--SARS-CoV-2-S-RBD--IgM-Antibody-ELISA-Kit-12928646.html","CSB-EL33242HU")</f>
        <v>CSB-EL33242HU</v>
      </c>
      <c r="B6" s="7" t="s">
        <v>16</v>
      </c>
      <c r="C6" s="7" t="s">
        <v>9</v>
      </c>
      <c r="D6" s="7" t="s">
        <v>10</v>
      </c>
      <c r="E6" s="8"/>
      <c r="F6" s="8"/>
      <c r="G6" s="7" t="s">
        <v>17</v>
      </c>
    </row>
    <row r="7">
      <c r="A7" s="6" t="str">
        <f>HYPERLINK("https://www.cusabio.com/ELISA-Kit/Human-Novel-Coronavirus--SARS-CoV-2---Neutralizing-Antibody-ELISA-Kit-12928647.html","CSB-EL33243HU")</f>
        <v>CSB-EL33243HU</v>
      </c>
      <c r="B7" s="7" t="s">
        <v>18</v>
      </c>
      <c r="C7" s="7" t="s">
        <v>9</v>
      </c>
      <c r="D7" s="7" t="s">
        <v>10</v>
      </c>
      <c r="E7" s="8"/>
      <c r="F7" s="8"/>
      <c r="G7" s="7" t="s">
        <v>19</v>
      </c>
    </row>
    <row r="8">
      <c r="A8" s="6" t="str">
        <f>HYPERLINK("https://www.cusabio.com/ELISA-Kit/Human-17-Hydroxyprogesterone17-OHP-ELISA-Kit-62284.html","CSB-E05087h")</f>
        <v>CSB-E05087h</v>
      </c>
      <c r="B8" s="7" t="s">
        <v>20</v>
      </c>
      <c r="C8" s="7" t="s">
        <v>9</v>
      </c>
      <c r="D8" s="7" t="s">
        <v>21</v>
      </c>
      <c r="E8" s="7" t="s">
        <v>22</v>
      </c>
      <c r="F8" s="7" t="s">
        <v>23</v>
      </c>
      <c r="G8" s="7" t="s">
        <v>24</v>
      </c>
    </row>
    <row r="9">
      <c r="A9" s="6" t="str">
        <f>HYPERLINK("https://www.cusabio.com/ELISA-Kit/Human-Arachidonic-AcidAA-ELISA-Kit-62374.html","CSB-E09040h")</f>
        <v>CSB-E09040h</v>
      </c>
      <c r="B9" s="7" t="s">
        <v>25</v>
      </c>
      <c r="C9" s="7" t="s">
        <v>9</v>
      </c>
      <c r="D9" s="7" t="s">
        <v>26</v>
      </c>
      <c r="E9" s="7" t="s">
        <v>27</v>
      </c>
      <c r="F9" s="7" t="s">
        <v>28</v>
      </c>
      <c r="G9" s="7" t="s">
        <v>29</v>
      </c>
    </row>
    <row r="10">
      <c r="A10" s="6" t="str">
        <f>HYPERLINK("https://www.cusabio.com/ELISA-Kit/Rat-Arachidonic-AcidAA-ELISA-Kit-62376.html","CSB-E13008r")</f>
        <v>CSB-E13008r</v>
      </c>
      <c r="B10" s="7" t="s">
        <v>30</v>
      </c>
      <c r="C10" s="7" t="s">
        <v>31</v>
      </c>
      <c r="D10" s="7" t="s">
        <v>26</v>
      </c>
      <c r="E10" s="7" t="s">
        <v>32</v>
      </c>
      <c r="F10" s="7" t="s">
        <v>33</v>
      </c>
      <c r="G10" s="7" t="s">
        <v>29</v>
      </c>
    </row>
    <row r="11">
      <c r="A11" s="6" t="str">
        <f>HYPERLINK("https://www.cusabio.com/ELISA-Kit/Plant-hormone-abscisic-acidABA-ELISA-Kit-62434.html","CSB-E09159Pl")</f>
        <v>CSB-E09159Pl</v>
      </c>
      <c r="B11" s="7" t="s">
        <v>34</v>
      </c>
      <c r="C11" s="7" t="s">
        <v>35</v>
      </c>
      <c r="D11" s="7" t="s">
        <v>36</v>
      </c>
      <c r="E11" s="7" t="s">
        <v>37</v>
      </c>
      <c r="F11" s="7" t="s">
        <v>38</v>
      </c>
      <c r="G11" s="7" t="s">
        <v>39</v>
      </c>
    </row>
    <row r="12">
      <c r="A12" s="6" t="str">
        <f>HYPERLINK("https://www.cusabio.com/ELISA-Kit/Rat-Angiotensin-converting-enzymeACE-ELISA-Kit-62771.html","CSB-E04490r")</f>
        <v>CSB-E04490r</v>
      </c>
      <c r="B12" s="7" t="s">
        <v>40</v>
      </c>
      <c r="C12" s="7" t="s">
        <v>31</v>
      </c>
      <c r="D12" s="7" t="s">
        <v>21</v>
      </c>
      <c r="E12" s="7" t="s">
        <v>41</v>
      </c>
      <c r="F12" s="7" t="s">
        <v>42</v>
      </c>
      <c r="G12" s="7" t="s">
        <v>43</v>
      </c>
    </row>
    <row r="13">
      <c r="A13" s="6" t="str">
        <f>HYPERLINK("https://www.cusabio.com/ELISA-Kit/Human-adiponectinADP-ELISA-Kit-63363.html","CSB-E07270h")</f>
        <v>CSB-E07270h</v>
      </c>
      <c r="B13" s="7" t="s">
        <v>44</v>
      </c>
      <c r="C13" s="7" t="s">
        <v>9</v>
      </c>
      <c r="D13" s="7" t="s">
        <v>45</v>
      </c>
      <c r="E13" s="7" t="s">
        <v>46</v>
      </c>
      <c r="F13" s="7" t="s">
        <v>47</v>
      </c>
      <c r="G13" s="7" t="s">
        <v>48</v>
      </c>
    </row>
    <row r="14">
      <c r="A14" s="6" t="str">
        <f>HYPERLINK("https://www.cusabio.com/ELISA-Kit/Mouse-adiponectinADP-ELISA-Kit-63364.html","CSB-E07272m")</f>
        <v>CSB-E07272m</v>
      </c>
      <c r="B14" s="7" t="s">
        <v>49</v>
      </c>
      <c r="C14" s="7" t="s">
        <v>50</v>
      </c>
      <c r="D14" s="7" t="s">
        <v>51</v>
      </c>
      <c r="E14" s="7" t="s">
        <v>52</v>
      </c>
      <c r="F14" s="7" t="s">
        <v>53</v>
      </c>
      <c r="G14" s="7" t="s">
        <v>48</v>
      </c>
    </row>
    <row r="15">
      <c r="A15" s="6" t="str">
        <f>HYPERLINK("https://www.cusabio.com/ELISA-Kit/Rat-adiponectinADP-ELISA-Kit-63423.html","CSB-E07271r")</f>
        <v>CSB-E07271r</v>
      </c>
      <c r="B15" s="7" t="s">
        <v>54</v>
      </c>
      <c r="C15" s="7" t="s">
        <v>31</v>
      </c>
      <c r="D15" s="7" t="s">
        <v>26</v>
      </c>
      <c r="E15" s="7" t="s">
        <v>52</v>
      </c>
      <c r="F15" s="7" t="s">
        <v>53</v>
      </c>
      <c r="G15" s="7" t="s">
        <v>48</v>
      </c>
    </row>
    <row r="16">
      <c r="A16" s="6" t="str">
        <f>HYPERLINK("https://www.cusabio.com/ELISA-Kit/Human-Alpha-fetoproteinAFP-ELISA-Kit-63574.html","CSB-E04770h")</f>
        <v>CSB-E04770h</v>
      </c>
      <c r="B16" s="7" t="s">
        <v>55</v>
      </c>
      <c r="C16" s="7" t="s">
        <v>9</v>
      </c>
      <c r="D16" s="7" t="s">
        <v>26</v>
      </c>
      <c r="E16" s="7" t="s">
        <v>56</v>
      </c>
      <c r="F16" s="7" t="s">
        <v>57</v>
      </c>
      <c r="G16" s="7" t="s">
        <v>58</v>
      </c>
    </row>
    <row r="17">
      <c r="A17" s="6" t="str">
        <f>HYPERLINK("https://www.cusabio.com/ELISA-Kit/Mouse-Alpha-fetoproteinAFP-ELISA-Kit-63575.html","CSB-E08282m")</f>
        <v>CSB-E08282m</v>
      </c>
      <c r="B17" s="7" t="s">
        <v>59</v>
      </c>
      <c r="C17" s="7" t="s">
        <v>50</v>
      </c>
      <c r="D17" s="7" t="s">
        <v>60</v>
      </c>
      <c r="E17" s="7" t="s">
        <v>61</v>
      </c>
      <c r="F17" s="7" t="s">
        <v>62</v>
      </c>
      <c r="G17" s="7" t="s">
        <v>58</v>
      </c>
    </row>
    <row r="18">
      <c r="A18" s="6" t="str">
        <f>HYPERLINK("https://www.cusabio.com/ELISA-Kit/Human-Receptor-for-advanced-glycation-end-products-RAGEAGER-ELISA-Kit-63620.html","CSB-E09354h")</f>
        <v>CSB-E09354h</v>
      </c>
      <c r="B18" s="7" t="s">
        <v>63</v>
      </c>
      <c r="C18" s="7" t="s">
        <v>9</v>
      </c>
      <c r="D18" s="7" t="s">
        <v>21</v>
      </c>
      <c r="E18" s="7" t="s">
        <v>64</v>
      </c>
      <c r="F18" s="7" t="s">
        <v>65</v>
      </c>
      <c r="G18" s="7" t="s">
        <v>66</v>
      </c>
    </row>
    <row r="19">
      <c r="A19" s="6" t="str">
        <f>HYPERLINK("https://www.cusabio.com/ELISA-Kit/human-Fetuin-A-ELISA-Kit-63755.html","CSB-E12882h")</f>
        <v>CSB-E12882h</v>
      </c>
      <c r="B19" s="7" t="s">
        <v>67</v>
      </c>
      <c r="C19" s="7" t="s">
        <v>9</v>
      </c>
      <c r="D19" s="7" t="s">
        <v>45</v>
      </c>
      <c r="E19" s="7" t="s">
        <v>68</v>
      </c>
      <c r="F19" s="7" t="s">
        <v>69</v>
      </c>
      <c r="G19" s="7" t="s">
        <v>70</v>
      </c>
    </row>
    <row r="20">
      <c r="A20" s="6" t="str">
        <f>HYPERLINK("https://www.cusabio.com/ELISA-Kit/Dog-AlbuminAlb-ELISA-Kit-63930.html","CSB-E15757c")</f>
        <v>CSB-E15757c</v>
      </c>
      <c r="B20" s="7" t="s">
        <v>71</v>
      </c>
      <c r="C20" s="7" t="s">
        <v>72</v>
      </c>
      <c r="D20" s="7" t="s">
        <v>21</v>
      </c>
      <c r="E20" s="7" t="s">
        <v>73</v>
      </c>
      <c r="F20" s="7" t="s">
        <v>74</v>
      </c>
      <c r="G20" s="7" t="s">
        <v>75</v>
      </c>
    </row>
    <row r="21">
      <c r="A21" s="6" t="str">
        <f>HYPERLINK("https://www.cusabio.com/ELISA-Kit/Mouse-Albumin-AlbELISA-Kit-63935.html","CSB-E13878m")</f>
        <v>CSB-E13878m</v>
      </c>
      <c r="B21" s="7" t="s">
        <v>76</v>
      </c>
      <c r="C21" s="7" t="s">
        <v>50</v>
      </c>
      <c r="D21" s="7" t="s">
        <v>21</v>
      </c>
      <c r="E21" s="7" t="s">
        <v>77</v>
      </c>
      <c r="F21" s="7" t="s">
        <v>78</v>
      </c>
      <c r="G21" s="7" t="s">
        <v>75</v>
      </c>
    </row>
    <row r="22">
      <c r="A22" s="6" t="str">
        <f>HYPERLINK("https://www.cusabio.com/ELISA-Kit/Pig-Albumin-Alb-ELISA-Kit-63936.html","CSB-E16207p")</f>
        <v>CSB-E16207p</v>
      </c>
      <c r="B22" s="7" t="s">
        <v>79</v>
      </c>
      <c r="C22" s="7" t="s">
        <v>80</v>
      </c>
      <c r="D22" s="7" t="s">
        <v>81</v>
      </c>
      <c r="E22" s="7" t="s">
        <v>82</v>
      </c>
      <c r="F22" s="7" t="s">
        <v>83</v>
      </c>
      <c r="G22" s="7" t="s">
        <v>75</v>
      </c>
    </row>
    <row r="23">
      <c r="A23" s="6" t="str">
        <f>HYPERLINK("https://www.cusabio.com/ELISA-Kit/Human-Angiopoietin-2ANG-2-ELISA-Kit-64344.html","CSB-E04500h")</f>
        <v>CSB-E04500h</v>
      </c>
      <c r="B23" s="7" t="s">
        <v>84</v>
      </c>
      <c r="C23" s="7" t="s">
        <v>9</v>
      </c>
      <c r="D23" s="7" t="s">
        <v>21</v>
      </c>
      <c r="E23" s="7" t="s">
        <v>85</v>
      </c>
      <c r="F23" s="7" t="s">
        <v>86</v>
      </c>
      <c r="G23" s="7" t="s">
        <v>87</v>
      </c>
    </row>
    <row r="24">
      <c r="A24" s="6" t="str">
        <f>HYPERLINK("https://www.cusabio.com/ELISA-Kit/Rat-Angiopoietin-2ANG-2-ELISA-Kit-64347.html","CSB-E07304r")</f>
        <v>CSB-E07304r</v>
      </c>
      <c r="B24" s="7" t="s">
        <v>88</v>
      </c>
      <c r="C24" s="7" t="s">
        <v>31</v>
      </c>
      <c r="D24" s="7" t="s">
        <v>60</v>
      </c>
      <c r="E24" s="7" t="s">
        <v>89</v>
      </c>
      <c r="F24" s="7" t="s">
        <v>90</v>
      </c>
      <c r="G24" s="7" t="s">
        <v>87</v>
      </c>
    </row>
    <row r="25">
      <c r="A25" s="6" t="str">
        <f>HYPERLINK("https://www.cusabio.com/ELISA-Kit/Human-apolipoprotein-A1-Apo-A1-ELISA-Kit-64852.html","CSB-E08103h")</f>
        <v>CSB-E08103h</v>
      </c>
      <c r="B25" s="7" t="s">
        <v>91</v>
      </c>
      <c r="C25" s="7" t="s">
        <v>9</v>
      </c>
      <c r="D25" s="7" t="s">
        <v>92</v>
      </c>
      <c r="E25" s="7" t="s">
        <v>93</v>
      </c>
      <c r="F25" s="7" t="s">
        <v>94</v>
      </c>
      <c r="G25" s="7" t="s">
        <v>95</v>
      </c>
    </row>
    <row r="26">
      <c r="A26" s="6" t="str">
        <f>HYPERLINK("https://www.cusabio.com/ELISA-Kit/Rat-apolipoprotein-A1-Apo-A1-ELISA-Kit-64856.html","CSB-E08105r")</f>
        <v>CSB-E08105r</v>
      </c>
      <c r="B26" s="7" t="s">
        <v>96</v>
      </c>
      <c r="C26" s="7" t="s">
        <v>31</v>
      </c>
      <c r="D26" s="7" t="s">
        <v>21</v>
      </c>
      <c r="E26" s="7" t="s">
        <v>97</v>
      </c>
      <c r="F26" s="7" t="s">
        <v>98</v>
      </c>
      <c r="G26" s="7" t="s">
        <v>95</v>
      </c>
    </row>
    <row r="27">
      <c r="A27" s="6" t="str">
        <f>HYPERLINK("https://www.cusabio.com/ELISA-Kit/Human-apolipoprotein-A5-Apo-A5-ELISA-Kit-64872.html","CSB-E11901h")</f>
        <v>CSB-E11901h</v>
      </c>
      <c r="B27" s="7" t="s">
        <v>99</v>
      </c>
      <c r="C27" s="7" t="s">
        <v>9</v>
      </c>
      <c r="D27" s="7" t="s">
        <v>21</v>
      </c>
      <c r="E27" s="7" t="s">
        <v>100</v>
      </c>
      <c r="F27" s="7" t="s">
        <v>101</v>
      </c>
      <c r="G27" s="7" t="s">
        <v>102</v>
      </c>
    </row>
    <row r="28">
      <c r="A28" s="6" t="str">
        <f>HYPERLINK("https://www.cusabio.com/ELISA-Kit/Human-apolipoprotein-B100-Apo-B100-ELISA-Kit-64878.html","CSB-E08100h")</f>
        <v>CSB-E08100h</v>
      </c>
      <c r="B28" s="7" t="s">
        <v>103</v>
      </c>
      <c r="C28" s="7" t="s">
        <v>9</v>
      </c>
      <c r="D28" s="7" t="s">
        <v>92</v>
      </c>
      <c r="E28" s="7" t="s">
        <v>104</v>
      </c>
      <c r="F28" s="7" t="s">
        <v>105</v>
      </c>
      <c r="G28" s="7" t="s">
        <v>106</v>
      </c>
    </row>
    <row r="29">
      <c r="A29" s="6" t="str">
        <f>HYPERLINK("https://www.cusabio.com/ELISA-Kit/Rat-apolipoprotein-B100-Apo-B100-ELISA-Kit-64881.html","CSB-E08102r")</f>
        <v>CSB-E08102r</v>
      </c>
      <c r="B29" s="7" t="s">
        <v>107</v>
      </c>
      <c r="C29" s="7" t="s">
        <v>31</v>
      </c>
      <c r="D29" s="7" t="s">
        <v>21</v>
      </c>
      <c r="E29" s="7" t="s">
        <v>108</v>
      </c>
      <c r="F29" s="7" t="s">
        <v>109</v>
      </c>
      <c r="G29" s="7" t="s">
        <v>106</v>
      </c>
    </row>
    <row r="30">
      <c r="A30" s="6" t="str">
        <f>HYPERLINK("https://www.cusabio.com/ELISA-Kit/Mouse-apolipoprotein-E-Apo-E-ELISA-Kit-64939.html","CSB-E09750m")</f>
        <v>CSB-E09750m</v>
      </c>
      <c r="B30" s="7" t="s">
        <v>110</v>
      </c>
      <c r="C30" s="7" t="s">
        <v>50</v>
      </c>
      <c r="D30" s="7" t="s">
        <v>26</v>
      </c>
      <c r="E30" s="7" t="s">
        <v>111</v>
      </c>
      <c r="F30" s="7" t="s">
        <v>112</v>
      </c>
      <c r="G30" s="7" t="s">
        <v>113</v>
      </c>
    </row>
    <row r="31">
      <c r="A31" s="6" t="str">
        <f>HYPERLINK("https://www.cusabio.com/ELISA-Kit/Rat-apolipoprotein-E-Apo-E-ELISA-Kit-64941.html","CSB-E09749r")</f>
        <v>CSB-E09749r</v>
      </c>
      <c r="B31" s="7" t="s">
        <v>114</v>
      </c>
      <c r="C31" s="7" t="s">
        <v>31</v>
      </c>
      <c r="D31" s="7" t="s">
        <v>115</v>
      </c>
      <c r="E31" s="7" t="s">
        <v>68</v>
      </c>
      <c r="F31" s="7" t="s">
        <v>116</v>
      </c>
      <c r="G31" s="7" t="s">
        <v>113</v>
      </c>
    </row>
    <row r="32">
      <c r="A32" s="6" t="str">
        <f>HYPERLINK("https://www.cusabio.com/ELISA-Kit/Mouse-Arginase-1ARG1-ELISA-kit-65127.html","CSB-EL002005MO")</f>
        <v>CSB-EL002005MO</v>
      </c>
      <c r="B32" s="7" t="s">
        <v>117</v>
      </c>
      <c r="C32" s="7" t="s">
        <v>50</v>
      </c>
      <c r="D32" s="7" t="s">
        <v>21</v>
      </c>
      <c r="E32" s="7" t="s">
        <v>118</v>
      </c>
      <c r="F32" s="7" t="s">
        <v>119</v>
      </c>
      <c r="G32" s="7" t="s">
        <v>120</v>
      </c>
    </row>
    <row r="33">
      <c r="A33" s="6" t="str">
        <f>HYPERLINK("https://www.cusabio.com/ELISA-Kit/Human-Brain-derived-neurotrophic-factorBDNF-ELISA-Kit-66624.html","CSB-E04501h")</f>
        <v>CSB-E04501h</v>
      </c>
      <c r="B33" s="7" t="s">
        <v>121</v>
      </c>
      <c r="C33" s="7" t="s">
        <v>9</v>
      </c>
      <c r="D33" s="7" t="s">
        <v>26</v>
      </c>
      <c r="E33" s="7" t="s">
        <v>122</v>
      </c>
      <c r="F33" s="7" t="s">
        <v>123</v>
      </c>
      <c r="G33" s="7" t="s">
        <v>124</v>
      </c>
    </row>
    <row r="34">
      <c r="A34" s="6" t="str">
        <f>HYPERLINK("https://www.cusabio.com/ELISA-Kit/Human-OsteocalcinBone-gla-proteinOTBGP-ELISA-kit-66703.html","CSB-E05128h")</f>
        <v>CSB-E05128h</v>
      </c>
      <c r="B34" s="7" t="s">
        <v>125</v>
      </c>
      <c r="C34" s="7" t="s">
        <v>9</v>
      </c>
      <c r="D34" s="7" t="s">
        <v>21</v>
      </c>
      <c r="E34" s="7" t="s">
        <v>126</v>
      </c>
      <c r="F34" s="7" t="s">
        <v>127</v>
      </c>
      <c r="G34" s="7" t="s">
        <v>128</v>
      </c>
    </row>
    <row r="35">
      <c r="A35" s="6" t="str">
        <f>HYPERLINK("https://www.cusabio.com/ELISA-Kit/Mouse-OsteocalcinBone-gla-proteinOTBGP-ELISA-kit-66705.html","CSB-E06917m")</f>
        <v>CSB-E06917m</v>
      </c>
      <c r="B35" s="7" t="s">
        <v>129</v>
      </c>
      <c r="C35" s="7" t="s">
        <v>50</v>
      </c>
      <c r="D35" s="7" t="s">
        <v>21</v>
      </c>
      <c r="E35" s="7" t="s">
        <v>130</v>
      </c>
      <c r="F35" s="7" t="s">
        <v>131</v>
      </c>
      <c r="G35" s="7" t="s">
        <v>128</v>
      </c>
    </row>
    <row r="36">
      <c r="A36" s="6" t="str">
        <f>HYPERLINK("https://www.cusabio.com/ELISA-Kit/Human-Complement-4C4-ELISA-Kit-68088.html","CSB-E08705h")</f>
        <v>CSB-E08705h</v>
      </c>
      <c r="B36" s="7" t="s">
        <v>132</v>
      </c>
      <c r="C36" s="7" t="s">
        <v>9</v>
      </c>
      <c r="D36" s="7" t="s">
        <v>21</v>
      </c>
      <c r="E36" s="7" t="s">
        <v>133</v>
      </c>
      <c r="F36" s="7" t="s">
        <v>134</v>
      </c>
      <c r="G36" s="7" t="s">
        <v>135</v>
      </c>
    </row>
    <row r="37">
      <c r="A37" s="6" t="str">
        <f>HYPERLINK("https://www.cusabio.com/ELISA-Kit/Human-Complement-fragment-5aC5a-ELISA-Kit-68147.html","CSB-E08512h")</f>
        <v>CSB-E08512h</v>
      </c>
      <c r="B37" s="7" t="s">
        <v>136</v>
      </c>
      <c r="C37" s="7" t="s">
        <v>9</v>
      </c>
      <c r="D37" s="7" t="s">
        <v>21</v>
      </c>
      <c r="E37" s="7" t="s">
        <v>137</v>
      </c>
      <c r="F37" s="7" t="s">
        <v>138</v>
      </c>
      <c r="G37" s="7" t="s">
        <v>139</v>
      </c>
    </row>
    <row r="38">
      <c r="A38" s="6" t="str">
        <f>HYPERLINK("https://www.cusabio.com/ELISA-Kit/Human-Carbonic-anhydrase-1CA1-ELISA-kit-68465.html","CSB-EL004364HU")</f>
        <v>CSB-EL004364HU</v>
      </c>
      <c r="B38" s="7" t="s">
        <v>140</v>
      </c>
      <c r="C38" s="7" t="s">
        <v>9</v>
      </c>
      <c r="D38" s="7" t="s">
        <v>21</v>
      </c>
      <c r="E38" s="7" t="s">
        <v>141</v>
      </c>
      <c r="F38" s="7" t="s">
        <v>142</v>
      </c>
      <c r="G38" s="7" t="s">
        <v>143</v>
      </c>
    </row>
    <row r="39">
      <c r="A39" s="6" t="str">
        <f>HYPERLINK("https://www.cusabio.com/ELISA-Kit/Human-Carbonic-Anhydrase-9CA9-ELISA-Kit-68527.html","CSB-E13266h")</f>
        <v>CSB-E13266h</v>
      </c>
      <c r="B39" s="7" t="s">
        <v>144</v>
      </c>
      <c r="C39" s="7" t="s">
        <v>9</v>
      </c>
      <c r="D39" s="7" t="s">
        <v>21</v>
      </c>
      <c r="E39" s="7" t="s">
        <v>145</v>
      </c>
      <c r="F39" s="7" t="s">
        <v>146</v>
      </c>
      <c r="G39" s="7" t="s">
        <v>147</v>
      </c>
    </row>
    <row r="40">
      <c r="A40" s="6" t="str">
        <f>HYPERLINK("https://www.cusabio.com/ELISA-Kit/Human-Clara-cell-proteinCC16-ELISA-Kit-69228.html","CSB-E08680h")</f>
        <v>CSB-E08680h</v>
      </c>
      <c r="B40" s="7" t="s">
        <v>148</v>
      </c>
      <c r="C40" s="7" t="s">
        <v>9</v>
      </c>
      <c r="D40" s="7" t="s">
        <v>21</v>
      </c>
      <c r="E40" s="7" t="s">
        <v>149</v>
      </c>
      <c r="F40" s="7" t="s">
        <v>150</v>
      </c>
      <c r="G40" s="7" t="s">
        <v>151</v>
      </c>
    </row>
    <row r="41">
      <c r="A41" s="6" t="str">
        <f>HYPERLINK("https://www.cusabio.com/ELISA-Kit/Human-monocyte-chemotactic-protein-1monocyte-chemotactic-and-activating-factorMCP-1MCAF-ELISA-kit-69647.html","CSB-E04655h")</f>
        <v>CSB-E04655h</v>
      </c>
      <c r="B41" s="7" t="s">
        <v>152</v>
      </c>
      <c r="C41" s="7" t="s">
        <v>9</v>
      </c>
      <c r="D41" s="7" t="s">
        <v>153</v>
      </c>
      <c r="E41" s="7" t="s">
        <v>154</v>
      </c>
      <c r="F41" s="7" t="s">
        <v>155</v>
      </c>
      <c r="G41" s="7" t="s">
        <v>156</v>
      </c>
    </row>
    <row r="42">
      <c r="A42" s="6" t="str">
        <f>HYPERLINK("https://www.cusabio.com/ELISA-Kit/Human-Macrophage-Derived-Chemokine-MDCCCL22-ELISA-kit-69658.html","CSB-E04660h")</f>
        <v>CSB-E04660h</v>
      </c>
      <c r="B42" s="7" t="s">
        <v>157</v>
      </c>
      <c r="C42" s="7" t="s">
        <v>9</v>
      </c>
      <c r="D42" s="7" t="s">
        <v>26</v>
      </c>
      <c r="E42" s="7" t="s">
        <v>158</v>
      </c>
      <c r="F42" s="7" t="s">
        <v>159</v>
      </c>
      <c r="G42" s="7" t="s">
        <v>160</v>
      </c>
    </row>
    <row r="43">
      <c r="A43" s="6" t="str">
        <f>HYPERLINK("https://www.cusabio.com/ELISA-Kit/Human-C-C-motif-chemokine-5-CCL5D17S136ESCYA5-ELISA-kit-69696.html","CSB-E17375h")</f>
        <v>CSB-E17375h</v>
      </c>
      <c r="B43" s="7" t="s">
        <v>161</v>
      </c>
      <c r="C43" s="7" t="s">
        <v>9</v>
      </c>
      <c r="D43" s="7" t="s">
        <v>26</v>
      </c>
      <c r="E43" s="7" t="s">
        <v>162</v>
      </c>
      <c r="F43" s="7" t="s">
        <v>163</v>
      </c>
      <c r="G43" s="7" t="s">
        <v>164</v>
      </c>
    </row>
    <row r="44">
      <c r="A44" s="6" t="str">
        <f>HYPERLINK("https://www.cusabio.com/ELISA-Kit/Human-soluble-cluster-of-differentiation-14sCD14-ELISA-Kit-69897.html","CSB-E13199h")</f>
        <v>CSB-E13199h</v>
      </c>
      <c r="B44" s="7" t="s">
        <v>165</v>
      </c>
      <c r="C44" s="7" t="s">
        <v>9</v>
      </c>
      <c r="D44" s="7" t="s">
        <v>45</v>
      </c>
      <c r="E44" s="7" t="s">
        <v>166</v>
      </c>
      <c r="F44" s="7" t="s">
        <v>167</v>
      </c>
      <c r="G44" s="7" t="s">
        <v>168</v>
      </c>
    </row>
    <row r="45">
      <c r="A45" s="6" t="str">
        <f>HYPERLINK("https://www.cusabio.com/ELISA-Kit/Human-Soluble-Cluster-of-differentiation-40-ligandsCD40L-ELISA-Kit-70075.html","CSB-E04716h")</f>
        <v>CSB-E04716h</v>
      </c>
      <c r="B45" s="7" t="s">
        <v>169</v>
      </c>
      <c r="C45" s="7" t="s">
        <v>9</v>
      </c>
      <c r="D45" s="7" t="s">
        <v>21</v>
      </c>
      <c r="E45" s="7" t="s">
        <v>170</v>
      </c>
      <c r="F45" s="7" t="s">
        <v>171</v>
      </c>
      <c r="G45" s="7" t="s">
        <v>172</v>
      </c>
    </row>
    <row r="46">
      <c r="A46" s="6" t="str">
        <f>HYPERLINK("https://www.cusabio.com/ELISA-Kit/Human-carcinoembryonic-antigenCEA-ELISA-Kit-70589.html","CSB-E04767h")</f>
        <v>CSB-E04767h</v>
      </c>
      <c r="B46" s="7" t="s">
        <v>173</v>
      </c>
      <c r="C46" s="7" t="s">
        <v>9</v>
      </c>
      <c r="D46" s="7" t="s">
        <v>21</v>
      </c>
      <c r="E46" s="7" t="s">
        <v>174</v>
      </c>
      <c r="F46" s="7" t="s">
        <v>175</v>
      </c>
      <c r="G46" s="7" t="s">
        <v>176</v>
      </c>
    </row>
    <row r="47">
      <c r="A47" s="6" t="str">
        <f>HYPERLINK("https://www.cusabio.com/ELISA-Kit/Human-Chitinase-3-like-Protein-1YKL-40CHI3L1ELISA-Kit-70987.html","CSB-E13608h")</f>
        <v>CSB-E13608h</v>
      </c>
      <c r="B47" s="7" t="s">
        <v>177</v>
      </c>
      <c r="C47" s="7" t="s">
        <v>9</v>
      </c>
      <c r="D47" s="7" t="s">
        <v>21</v>
      </c>
      <c r="E47" s="7" t="s">
        <v>178</v>
      </c>
      <c r="F47" s="7" t="s">
        <v>179</v>
      </c>
      <c r="G47" s="7" t="s">
        <v>180</v>
      </c>
    </row>
    <row r="48">
      <c r="A48" s="6" t="str">
        <f>HYPERLINK("https://www.cusabio.com/ELISA-Kit/Rat-Chitinase-3-like-protein-1CHI3L1-ELISA-kit-70990.html","CSB-EL005346RA")</f>
        <v>CSB-EL005346RA</v>
      </c>
      <c r="B48" s="7" t="s">
        <v>181</v>
      </c>
      <c r="C48" s="7" t="s">
        <v>31</v>
      </c>
      <c r="D48" s="7" t="s">
        <v>21</v>
      </c>
      <c r="E48" s="7" t="s">
        <v>182</v>
      </c>
      <c r="F48" s="7" t="s">
        <v>183</v>
      </c>
      <c r="G48" s="7" t="s">
        <v>180</v>
      </c>
    </row>
    <row r="49">
      <c r="A49" s="6" t="str">
        <f>HYPERLINK("https://www.cusabio.com/ELISA-Kit/Human-clusterinCLU-ELISA-Kit-71699.html","CSB-E09121h")</f>
        <v>CSB-E09121h</v>
      </c>
      <c r="B49" s="7" t="s">
        <v>184</v>
      </c>
      <c r="C49" s="7" t="s">
        <v>9</v>
      </c>
      <c r="D49" s="7" t="s">
        <v>92</v>
      </c>
      <c r="E49" s="7" t="s">
        <v>185</v>
      </c>
      <c r="F49" s="7" t="s">
        <v>186</v>
      </c>
      <c r="G49" s="7" t="s">
        <v>187</v>
      </c>
    </row>
    <row r="50">
      <c r="A50" s="6" t="str">
        <f>HYPERLINK("https://www.cusabio.com/ELISA-Kit/Rat-cartilage-oligomeric-matrix-proteinCOMP-ELISA-Kit-72188.html","CSB-E13833r")</f>
        <v>CSB-E13833r</v>
      </c>
      <c r="B50" s="7" t="s">
        <v>188</v>
      </c>
      <c r="C50" s="7" t="s">
        <v>31</v>
      </c>
      <c r="D50" s="7" t="s">
        <v>21</v>
      </c>
      <c r="E50" s="7" t="s">
        <v>130</v>
      </c>
      <c r="F50" s="7" t="s">
        <v>131</v>
      </c>
      <c r="G50" s="7" t="s">
        <v>189</v>
      </c>
    </row>
    <row r="51">
      <c r="A51" s="6" t="str">
        <f>HYPERLINK("https://www.cusabio.com/ELISA-Kit/Bovine-Cortisol-ELISA-Kit-72323.html","CSB-E13064B")</f>
        <v>CSB-E13064B</v>
      </c>
      <c r="B51" s="7" t="s">
        <v>190</v>
      </c>
      <c r="C51" s="7" t="s">
        <v>191</v>
      </c>
      <c r="D51" s="7" t="s">
        <v>21</v>
      </c>
      <c r="E51" s="7" t="s">
        <v>192</v>
      </c>
      <c r="F51" s="7" t="s">
        <v>193</v>
      </c>
      <c r="G51" s="7" t="s">
        <v>194</v>
      </c>
    </row>
    <row r="52">
      <c r="A52" s="6" t="str">
        <f>HYPERLINK("https://www.cusabio.com/ELISA-Kit/Fish-Cortisol-ELISA-Kit-72325.html","CSB-E08487f")</f>
        <v>CSB-E08487f</v>
      </c>
      <c r="B52" s="7" t="s">
        <v>195</v>
      </c>
      <c r="C52" s="7" t="s">
        <v>196</v>
      </c>
      <c r="D52" s="7" t="s">
        <v>60</v>
      </c>
      <c r="E52" s="7" t="s">
        <v>197</v>
      </c>
      <c r="F52" s="7" t="s">
        <v>198</v>
      </c>
      <c r="G52" s="7" t="s">
        <v>194</v>
      </c>
    </row>
    <row r="53">
      <c r="A53" s="6" t="str">
        <f>HYPERLINK("https://www.cusabio.com/ELISA-Kit/Goat-Cortisol-ELISA-Kit-72326.html","CSB-E18048G")</f>
        <v>CSB-E18048G</v>
      </c>
      <c r="B53" s="7" t="s">
        <v>199</v>
      </c>
      <c r="C53" s="7" t="s">
        <v>200</v>
      </c>
      <c r="D53" s="7" t="s">
        <v>60</v>
      </c>
      <c r="E53" s="7" t="s">
        <v>197</v>
      </c>
      <c r="F53" s="7" t="s">
        <v>198</v>
      </c>
      <c r="G53" s="7" t="s">
        <v>194</v>
      </c>
    </row>
    <row r="54">
      <c r="A54" s="6" t="str">
        <f>HYPERLINK("https://www.cusabio.com/ELISA-Kit/Human-Cortisol-ELISA-Kit-72328.html","CSB-E05111h")</f>
        <v>CSB-E05111h</v>
      </c>
      <c r="B54" s="7" t="s">
        <v>201</v>
      </c>
      <c r="C54" s="7" t="s">
        <v>9</v>
      </c>
      <c r="D54" s="7" t="s">
        <v>202</v>
      </c>
      <c r="E54" s="7" t="s">
        <v>197</v>
      </c>
      <c r="F54" s="7" t="s">
        <v>198</v>
      </c>
      <c r="G54" s="7" t="s">
        <v>194</v>
      </c>
    </row>
    <row r="55">
      <c r="A55" s="6" t="str">
        <f>HYPERLINK("https://www.cusabio.com/ELISA-Kit/Rat-Cortisol-ELISA-Kit-72332.html","CSB-E05112r")</f>
        <v>CSB-E05112r</v>
      </c>
      <c r="B55" s="7" t="s">
        <v>203</v>
      </c>
      <c r="C55" s="7" t="s">
        <v>31</v>
      </c>
      <c r="D55" s="7" t="s">
        <v>10</v>
      </c>
      <c r="E55" s="7" t="s">
        <v>192</v>
      </c>
      <c r="F55" s="7" t="s">
        <v>204</v>
      </c>
      <c r="G55" s="7" t="s">
        <v>194</v>
      </c>
    </row>
    <row r="56">
      <c r="A56" s="6" t="str">
        <f>HYPERLINK("https://www.cusabio.com/ELISA-Kit/Mouse-Macrophage-Colony-Stimulating-FactorM-CSF-ELISA-kit-72982.html","CSB-E04659m")</f>
        <v>CSB-E04659m</v>
      </c>
      <c r="B56" s="7" t="s">
        <v>205</v>
      </c>
      <c r="C56" s="7" t="s">
        <v>50</v>
      </c>
      <c r="D56" s="7" t="s">
        <v>21</v>
      </c>
      <c r="E56" s="7" t="s">
        <v>206</v>
      </c>
      <c r="F56" s="7" t="s">
        <v>207</v>
      </c>
      <c r="G56" s="7" t="s">
        <v>208</v>
      </c>
    </row>
    <row r="57">
      <c r="A57" s="6" t="str">
        <f>HYPERLINK("https://www.cusabio.com/ELISA-Kit/Human-Granulocyte-Macrophage-Colony-Stimulating-FactorGM-CSF-ELISA-Kit-72992.html","CSB-E04568h")</f>
        <v>CSB-E04568h</v>
      </c>
      <c r="B57" s="7" t="s">
        <v>209</v>
      </c>
      <c r="C57" s="7" t="s">
        <v>9</v>
      </c>
      <c r="D57" s="7" t="s">
        <v>26</v>
      </c>
      <c r="E57" s="7" t="s">
        <v>162</v>
      </c>
      <c r="F57" s="7" t="s">
        <v>210</v>
      </c>
      <c r="G57" s="7" t="s">
        <v>211</v>
      </c>
    </row>
    <row r="58">
      <c r="A58" s="6" t="str">
        <f>HYPERLINK("https://www.cusabio.com/ELISA-Kit/Human-Cystatin-CCys-C-ELISA-Kit-73145.html","CSB-E08384h")</f>
        <v>CSB-E08384h</v>
      </c>
      <c r="B58" s="7" t="s">
        <v>212</v>
      </c>
      <c r="C58" s="7" t="s">
        <v>9</v>
      </c>
      <c r="D58" s="7" t="s">
        <v>213</v>
      </c>
      <c r="E58" s="7" t="s">
        <v>214</v>
      </c>
      <c r="F58" s="7" t="s">
        <v>215</v>
      </c>
      <c r="G58" s="7" t="s">
        <v>216</v>
      </c>
    </row>
    <row r="59">
      <c r="A59" s="6" t="str">
        <f>HYPERLINK("https://www.cusabio.com/ELISA-Kit/Rat-Cystatin-CCys-C-ELISA-Kit-73149.html","CSB-E08385r")</f>
        <v>CSB-E08385r</v>
      </c>
      <c r="B59" s="7" t="s">
        <v>217</v>
      </c>
      <c r="C59" s="7" t="s">
        <v>31</v>
      </c>
      <c r="D59" s="7" t="s">
        <v>218</v>
      </c>
      <c r="E59" s="7" t="s">
        <v>219</v>
      </c>
      <c r="F59" s="7" t="s">
        <v>220</v>
      </c>
      <c r="G59" s="7" t="s">
        <v>216</v>
      </c>
    </row>
    <row r="60">
      <c r="A60" s="6" t="str">
        <f>HYPERLINK("https://www.cusabio.com/ELISA-Kit/Human-Cathepsin-S-CTSS-ELISA-Kit-73362.html","CSB-E13722h")</f>
        <v>CSB-E13722h</v>
      </c>
      <c r="B60" s="7" t="s">
        <v>221</v>
      </c>
      <c r="C60" s="7" t="s">
        <v>9</v>
      </c>
      <c r="D60" s="7" t="s">
        <v>21</v>
      </c>
      <c r="E60" s="7" t="s">
        <v>222</v>
      </c>
      <c r="F60" s="7" t="s">
        <v>223</v>
      </c>
      <c r="G60" s="7" t="s">
        <v>224</v>
      </c>
    </row>
    <row r="61">
      <c r="A61" s="6" t="str">
        <f>HYPERLINK("https://www.cusabio.com/ELISA-Kit/Human-interferon-inducible-protein-10IP-10-ELISA-Kit-73477.html","CSB-E08181h")</f>
        <v>CSB-E08181h</v>
      </c>
      <c r="B61" s="7" t="s">
        <v>225</v>
      </c>
      <c r="C61" s="7" t="s">
        <v>9</v>
      </c>
      <c r="D61" s="7" t="s">
        <v>21</v>
      </c>
      <c r="E61" s="7" t="s">
        <v>145</v>
      </c>
      <c r="F61" s="7" t="s">
        <v>226</v>
      </c>
      <c r="G61" s="7" t="s">
        <v>227</v>
      </c>
    </row>
    <row r="62">
      <c r="A62" s="6" t="str">
        <f>HYPERLINK("https://www.cusabio.com/ELISA-Kit/Human-B-Lymphocyte-Chemoattractant-1BLC-1-ELISA-Kit-73486.html","CSB-E10019h")</f>
        <v>CSB-E10019h</v>
      </c>
      <c r="B62" s="7" t="s">
        <v>228</v>
      </c>
      <c r="C62" s="7" t="s">
        <v>9</v>
      </c>
      <c r="D62" s="7" t="s">
        <v>21</v>
      </c>
      <c r="E62" s="7" t="s">
        <v>64</v>
      </c>
      <c r="F62" s="7" t="s">
        <v>65</v>
      </c>
      <c r="G62" s="7" t="s">
        <v>229</v>
      </c>
    </row>
    <row r="63">
      <c r="A63" s="6" t="str">
        <f>HYPERLINK("https://www.cusabio.com/ELISA-Kit/Human-CXC-chemokine-ligand-16CXCL16-ELISA-Kit-73491.html","CSB-E08871h")</f>
        <v>CSB-E08871h</v>
      </c>
      <c r="B63" s="7" t="s">
        <v>230</v>
      </c>
      <c r="C63" s="7" t="s">
        <v>9</v>
      </c>
      <c r="D63" s="7" t="s">
        <v>21</v>
      </c>
      <c r="E63" s="7" t="s">
        <v>178</v>
      </c>
      <c r="F63" s="7" t="s">
        <v>231</v>
      </c>
      <c r="G63" s="7" t="s">
        <v>232</v>
      </c>
    </row>
    <row r="64">
      <c r="A64" s="6" t="str">
        <f>HYPERLINK("https://www.cusabio.com/ELISA-Kit/Rat-macrophage-inflammatory-protein-2-MIP-2-ELISA-kit-73497.html","CSB-E07419r")</f>
        <v>CSB-E07419r</v>
      </c>
      <c r="B64" s="7" t="s">
        <v>233</v>
      </c>
      <c r="C64" s="7" t="s">
        <v>31</v>
      </c>
      <c r="D64" s="7" t="s">
        <v>21</v>
      </c>
      <c r="E64" s="7" t="s">
        <v>64</v>
      </c>
      <c r="F64" s="7" t="s">
        <v>65</v>
      </c>
      <c r="G64" s="7" t="s">
        <v>234</v>
      </c>
    </row>
    <row r="65">
      <c r="A65" s="6" t="str">
        <f>HYPERLINK("https://www.cusabio.com/ELISA-Kit/Human-Dickkopf-1DKK1-ELISA-Kit-74718.html","CSB-E10104h")</f>
        <v>CSB-E10104h</v>
      </c>
      <c r="B65" s="7" t="s">
        <v>235</v>
      </c>
      <c r="C65" s="7" t="s">
        <v>9</v>
      </c>
      <c r="D65" s="7" t="s">
        <v>21</v>
      </c>
      <c r="E65" s="7" t="s">
        <v>236</v>
      </c>
      <c r="F65" s="7" t="s">
        <v>223</v>
      </c>
      <c r="G65" s="7" t="s">
        <v>237</v>
      </c>
    </row>
    <row r="66">
      <c r="A66" s="6" t="str">
        <f>HYPERLINK("https://www.cusabio.com/ELISA-Kit/Human-dipeptidyl-peptidase--ⅣDPPⅣ-ELISA-Kit-75257.html","CSB-E08518h")</f>
        <v>CSB-E08518h</v>
      </c>
      <c r="B66" s="7" t="s">
        <v>238</v>
      </c>
      <c r="C66" s="7" t="s">
        <v>9</v>
      </c>
      <c r="D66" s="7" t="s">
        <v>21</v>
      </c>
      <c r="E66" s="7" t="s">
        <v>239</v>
      </c>
      <c r="F66" s="7" t="s">
        <v>240</v>
      </c>
      <c r="G66" s="7" t="s">
        <v>241</v>
      </c>
    </row>
    <row r="67">
      <c r="A67" s="6" t="str">
        <f>HYPERLINK("https://www.cusabio.com/ELISA-Kit/Bovine-EstradiolE2-ELISA-Kit-75673.html","CSB-E08173b")</f>
        <v>CSB-E08173b</v>
      </c>
      <c r="B67" s="7" t="s">
        <v>242</v>
      </c>
      <c r="C67" s="7" t="s">
        <v>191</v>
      </c>
      <c r="D67" s="7" t="s">
        <v>243</v>
      </c>
      <c r="E67" s="7" t="s">
        <v>244</v>
      </c>
      <c r="F67" s="7" t="s">
        <v>245</v>
      </c>
      <c r="G67" s="7" t="s">
        <v>246</v>
      </c>
    </row>
    <row r="68">
      <c r="A68" s="6" t="str">
        <f>HYPERLINK("https://www.cusabio.com/ELISA-Kit/Canine-EstradiolE2-ELISA-Kit-75676.html","CSB-E06846c")</f>
        <v>CSB-E06846c</v>
      </c>
      <c r="B68" s="7" t="s">
        <v>247</v>
      </c>
      <c r="C68" s="7" t="s">
        <v>72</v>
      </c>
      <c r="D68" s="7" t="s">
        <v>10</v>
      </c>
      <c r="E68" s="7" t="s">
        <v>248</v>
      </c>
      <c r="F68" s="7" t="s">
        <v>249</v>
      </c>
      <c r="G68" s="7" t="s">
        <v>246</v>
      </c>
    </row>
    <row r="69">
      <c r="A69" s="6" t="str">
        <f>HYPERLINK("https://www.cusabio.com/ELISA-Kit/Fish-EstradiolE2-ELISA-kit-75678.html","CSB-E13017Fh")</f>
        <v>CSB-E13017Fh</v>
      </c>
      <c r="B69" s="7" t="s">
        <v>250</v>
      </c>
      <c r="C69" s="7" t="s">
        <v>196</v>
      </c>
      <c r="D69" s="7" t="s">
        <v>10</v>
      </c>
      <c r="E69" s="7" t="s">
        <v>248</v>
      </c>
      <c r="F69" s="7" t="s">
        <v>251</v>
      </c>
      <c r="G69" s="7" t="s">
        <v>246</v>
      </c>
    </row>
    <row r="70">
      <c r="A70" s="6" t="str">
        <f>HYPERLINK("https://www.cusabio.com/ELISA-Kit/Human-EstradiolE2-ELISA-Kit-75680.html","CSB-E05108h")</f>
        <v>CSB-E05108h</v>
      </c>
      <c r="B70" s="7" t="s">
        <v>252</v>
      </c>
      <c r="C70" s="7" t="s">
        <v>9</v>
      </c>
      <c r="D70" s="7" t="s">
        <v>243</v>
      </c>
      <c r="E70" s="7" t="s">
        <v>244</v>
      </c>
      <c r="F70" s="7" t="s">
        <v>245</v>
      </c>
      <c r="G70" s="7" t="s">
        <v>246</v>
      </c>
    </row>
    <row r="71">
      <c r="A71" s="6" t="str">
        <f>HYPERLINK("https://www.cusabio.com/ELISA-Kit/Mouse-EstradiolE2-ELISA-Kit-75683.html","CSB-E05109m")</f>
        <v>CSB-E05109m</v>
      </c>
      <c r="B71" s="7" t="s">
        <v>253</v>
      </c>
      <c r="C71" s="7" t="s">
        <v>50</v>
      </c>
      <c r="D71" s="7" t="s">
        <v>10</v>
      </c>
      <c r="E71" s="7" t="s">
        <v>244</v>
      </c>
      <c r="F71" s="7" t="s">
        <v>245</v>
      </c>
      <c r="G71" s="7" t="s">
        <v>246</v>
      </c>
    </row>
    <row r="72">
      <c r="A72" s="6" t="str">
        <f>HYPERLINK("https://www.cusabio.com/ELISA-Kit/Rat-EstradiolE2-ELISA-Kit-75686.html","CSB-E05110r")</f>
        <v>CSB-E05110r</v>
      </c>
      <c r="B72" s="7" t="s">
        <v>254</v>
      </c>
      <c r="C72" s="7" t="s">
        <v>31</v>
      </c>
      <c r="D72" s="7" t="s">
        <v>10</v>
      </c>
      <c r="E72" s="7" t="s">
        <v>244</v>
      </c>
      <c r="F72" s="7" t="s">
        <v>245</v>
      </c>
      <c r="G72" s="7" t="s">
        <v>246</v>
      </c>
    </row>
    <row r="73">
      <c r="A73" s="6" t="str">
        <f>HYPERLINK("https://www.cusabio.com/ELISA-Kit/Sheep-EstradiolE2-ELISA-Kit-75689.html","CSB-E13172Sh")</f>
        <v>CSB-E13172Sh</v>
      </c>
      <c r="B73" s="7" t="s">
        <v>255</v>
      </c>
      <c r="C73" s="7" t="s">
        <v>256</v>
      </c>
      <c r="D73" s="7" t="s">
        <v>10</v>
      </c>
      <c r="E73" s="8"/>
      <c r="F73" s="8"/>
      <c r="G73" s="7" t="s">
        <v>246</v>
      </c>
    </row>
    <row r="74">
      <c r="A74" s="6" t="str">
        <f>HYPERLINK("https://www.cusabio.com/ELISA-Kit/Human-Epidermal-growth-factorEGF-ELISA-Kit-75991.html","CSB-E08027h")</f>
        <v>CSB-E08027h</v>
      </c>
      <c r="B74" s="7" t="s">
        <v>257</v>
      </c>
      <c r="C74" s="7" t="s">
        <v>9</v>
      </c>
      <c r="D74" s="7" t="s">
        <v>26</v>
      </c>
      <c r="E74" s="7" t="s">
        <v>258</v>
      </c>
      <c r="F74" s="7" t="s">
        <v>207</v>
      </c>
      <c r="G74" s="7" t="s">
        <v>259</v>
      </c>
    </row>
    <row r="75">
      <c r="A75" s="6" t="str">
        <f>HYPERLINK("https://www.cusabio.com/ELISA-Kit/Mouse-Epidermal-growth-factorEGF-ELISA-Kit-75992.html","CSB-E08028m")</f>
        <v>CSB-E08028m</v>
      </c>
      <c r="B75" s="7" t="s">
        <v>260</v>
      </c>
      <c r="C75" s="7" t="s">
        <v>50</v>
      </c>
      <c r="D75" s="7" t="s">
        <v>21</v>
      </c>
      <c r="E75" s="7" t="s">
        <v>261</v>
      </c>
      <c r="F75" s="7" t="s">
        <v>207</v>
      </c>
      <c r="G75" s="7" t="s">
        <v>259</v>
      </c>
    </row>
    <row r="76">
      <c r="A76" s="6" t="str">
        <f>HYPERLINK("https://www.cusabio.com/ELISA-Kit/Human-Neuron-specific-enolaseNSE-ELISA-Kit-76503.html","CSB-E07961h")</f>
        <v>CSB-E07961h</v>
      </c>
      <c r="B76" s="7" t="s">
        <v>262</v>
      </c>
      <c r="C76" s="7" t="s">
        <v>9</v>
      </c>
      <c r="D76" s="7" t="s">
        <v>21</v>
      </c>
      <c r="E76" s="7" t="s">
        <v>263</v>
      </c>
      <c r="F76" s="7" t="s">
        <v>264</v>
      </c>
      <c r="G76" s="7" t="s">
        <v>265</v>
      </c>
    </row>
    <row r="77">
      <c r="A77" s="6" t="str">
        <f>HYPERLINK("https://www.cusabio.com/ELISA-Kit/Mouse-ErythropoietinEPO-ELISA-Kit-76733.html","CSB-E04539m")</f>
        <v>CSB-E04539m</v>
      </c>
      <c r="B77" s="7" t="s">
        <v>266</v>
      </c>
      <c r="C77" s="7" t="s">
        <v>50</v>
      </c>
      <c r="D77" s="7" t="s">
        <v>21</v>
      </c>
      <c r="E77" s="7" t="s">
        <v>145</v>
      </c>
      <c r="F77" s="7" t="s">
        <v>226</v>
      </c>
      <c r="G77" s="7" t="s">
        <v>267</v>
      </c>
    </row>
    <row r="78">
      <c r="A78" s="6" t="str">
        <f>HYPERLINK("https://www.cusabio.com/ELISA-Kit/Human-EndostatinES-ELISA-Kit-76895.html","CSB-E07973h")</f>
        <v>CSB-E07973h</v>
      </c>
      <c r="B78" s="7" t="s">
        <v>268</v>
      </c>
      <c r="C78" s="7" t="s">
        <v>9</v>
      </c>
      <c r="D78" s="7" t="s">
        <v>21</v>
      </c>
      <c r="E78" s="7" t="s">
        <v>269</v>
      </c>
      <c r="F78" s="7" t="s">
        <v>270</v>
      </c>
      <c r="G78" s="7" t="s">
        <v>271</v>
      </c>
    </row>
    <row r="79">
      <c r="A79" s="6" t="str">
        <f>HYPERLINK("https://www.cusabio.com/ELISA-Kit/Human-Folic-acidFA-ELISA-Kit-77241.html","CSB-E17109h")</f>
        <v>CSB-E17109h</v>
      </c>
      <c r="B79" s="7" t="s">
        <v>272</v>
      </c>
      <c r="C79" s="7" t="s">
        <v>9</v>
      </c>
      <c r="D79" s="7" t="s">
        <v>10</v>
      </c>
      <c r="E79" s="7" t="s">
        <v>273</v>
      </c>
      <c r="F79" s="7" t="s">
        <v>274</v>
      </c>
      <c r="G79" s="7" t="s">
        <v>275</v>
      </c>
    </row>
    <row r="80">
      <c r="A80" s="6" t="str">
        <f>HYPERLINK("https://www.cusabio.com/ELISA-Kit/Mouse-Folic-acidFA-ELISA-Kit-77242.html","CSB-E08758m")</f>
        <v>CSB-E08758m</v>
      </c>
      <c r="B80" s="7" t="s">
        <v>276</v>
      </c>
      <c r="C80" s="7" t="s">
        <v>50</v>
      </c>
      <c r="D80" s="7" t="s">
        <v>10</v>
      </c>
      <c r="E80" s="7" t="s">
        <v>277</v>
      </c>
      <c r="F80" s="7" t="s">
        <v>264</v>
      </c>
      <c r="G80" s="7" t="s">
        <v>275</v>
      </c>
    </row>
    <row r="81">
      <c r="A81" s="6" t="str">
        <f>HYPERLINK("https://www.cusabio.com/ELISA-Kit/Human-intestinal-fatty-acid-binding-proteiniFABP-ELISA-Kit-77263.html","CSB-E08024h")</f>
        <v>CSB-E08024h</v>
      </c>
      <c r="B81" s="7" t="s">
        <v>278</v>
      </c>
      <c r="C81" s="7" t="s">
        <v>9</v>
      </c>
      <c r="D81" s="7" t="s">
        <v>21</v>
      </c>
      <c r="E81" s="7" t="s">
        <v>52</v>
      </c>
      <c r="F81" s="7" t="s">
        <v>53</v>
      </c>
      <c r="G81" s="7" t="s">
        <v>279</v>
      </c>
    </row>
    <row r="82">
      <c r="A82" s="6" t="str">
        <f>HYPERLINK("https://www.cusabio.com/ELISA-Kit/Human-Factor-related-Apoptosis-ligandFASL-ELISA-Kit-78080.html","CSB-E04544h")</f>
        <v>CSB-E04544h</v>
      </c>
      <c r="B82" s="7" t="s">
        <v>280</v>
      </c>
      <c r="C82" s="7" t="s">
        <v>9</v>
      </c>
      <c r="D82" s="7" t="s">
        <v>281</v>
      </c>
      <c r="E82" s="7" t="s">
        <v>145</v>
      </c>
      <c r="F82" s="7" t="s">
        <v>146</v>
      </c>
      <c r="G82" s="7" t="s">
        <v>282</v>
      </c>
    </row>
    <row r="83">
      <c r="A83" s="6" t="str">
        <f>HYPERLINK("https://www.cusabio.com/ELISA-Kit/Human-Fibulin-1FBLN1-ELISA-kit-78133.html","CSB-EL008452HU")</f>
        <v>CSB-EL008452HU</v>
      </c>
      <c r="B83" s="7" t="s">
        <v>283</v>
      </c>
      <c r="C83" s="7" t="s">
        <v>9</v>
      </c>
      <c r="D83" s="7" t="s">
        <v>21</v>
      </c>
      <c r="E83" s="7" t="s">
        <v>284</v>
      </c>
      <c r="F83" s="7" t="s">
        <v>285</v>
      </c>
      <c r="G83" s="7" t="s">
        <v>286</v>
      </c>
    </row>
    <row r="84">
      <c r="A84" s="6" t="str">
        <f>HYPERLINK("https://www.cusabio.com/ELISA-Kit/Human-ferritinFE-ELISA-Kit-78429.html","CSB-E05187h")</f>
        <v>CSB-E05187h</v>
      </c>
      <c r="B84" s="7" t="s">
        <v>287</v>
      </c>
      <c r="C84" s="7" t="s">
        <v>9</v>
      </c>
      <c r="D84" s="8"/>
      <c r="E84" s="7" t="s">
        <v>288</v>
      </c>
      <c r="F84" s="7" t="s">
        <v>288</v>
      </c>
      <c r="G84" s="7" t="s">
        <v>289</v>
      </c>
    </row>
    <row r="85">
      <c r="A85" s="6" t="str">
        <f>HYPERLINK("https://www.cusabio.com/ELISA-Kit/Mouse-Fibroblast-growth-factor-21FGF21-ELISA-kit-78596.html","CSB-EL008627MO")</f>
        <v>CSB-EL008627MO</v>
      </c>
      <c r="B85" s="7" t="s">
        <v>290</v>
      </c>
      <c r="C85" s="7" t="s">
        <v>50</v>
      </c>
      <c r="D85" s="7" t="s">
        <v>21</v>
      </c>
      <c r="E85" s="7" t="s">
        <v>291</v>
      </c>
      <c r="F85" s="7" t="s">
        <v>292</v>
      </c>
      <c r="G85" s="7" t="s">
        <v>293</v>
      </c>
    </row>
    <row r="86">
      <c r="A86" s="6" t="str">
        <f>HYPERLINK("https://www.cusabio.com/ELISA-Kit/Human-Vascular-Endothelial-cell-Growth-Factor-DVEGF-D-ELISA-KIT-78715.html","CSB-E04760h")</f>
        <v>CSB-E04760h</v>
      </c>
      <c r="B86" s="7" t="s">
        <v>294</v>
      </c>
      <c r="C86" s="7" t="s">
        <v>9</v>
      </c>
      <c r="D86" s="7" t="s">
        <v>21</v>
      </c>
      <c r="E86" s="7" t="s">
        <v>295</v>
      </c>
      <c r="F86" s="7" t="s">
        <v>292</v>
      </c>
      <c r="G86" s="7" t="s">
        <v>296</v>
      </c>
    </row>
    <row r="87">
      <c r="A87" s="6" t="str">
        <f>HYPERLINK("https://www.cusabio.com/ELISA-Kit/Human-Vascuar-endothelial-cell-growth-factor-receptor-3VEGFR-3Flt-4-ELISA-Kit-78838.html","CSB-E04765h")</f>
        <v>CSB-E04765h</v>
      </c>
      <c r="B87" s="7" t="s">
        <v>297</v>
      </c>
      <c r="C87" s="7" t="s">
        <v>9</v>
      </c>
      <c r="D87" s="7" t="s">
        <v>21</v>
      </c>
      <c r="E87" s="7" t="s">
        <v>52</v>
      </c>
      <c r="F87" s="7" t="s">
        <v>53</v>
      </c>
      <c r="G87" s="7" t="s">
        <v>298</v>
      </c>
    </row>
    <row r="88">
      <c r="A88" s="6" t="str">
        <f>HYPERLINK("https://www.cusabio.com/ELISA-Kit/Mouse-FibronectinFN-ELISA-Kit-78907.html","CSB-E04552m")</f>
        <v>CSB-E04552m</v>
      </c>
      <c r="B88" s="7" t="s">
        <v>299</v>
      </c>
      <c r="C88" s="7" t="s">
        <v>50</v>
      </c>
      <c r="D88" s="7" t="s">
        <v>21</v>
      </c>
      <c r="E88" s="7" t="s">
        <v>300</v>
      </c>
      <c r="F88" s="7" t="s">
        <v>301</v>
      </c>
      <c r="G88" s="7" t="s">
        <v>302</v>
      </c>
    </row>
    <row r="89">
      <c r="A89" s="6" t="str">
        <f>HYPERLINK("https://www.cusabio.com/ELISA-Kit/Mouse-Secreted-frizzled-related-protein-3FRZB-ELISA-kit-79188.html","CSB-EL009008MO")</f>
        <v>CSB-EL009008MO</v>
      </c>
      <c r="B89" s="7" t="s">
        <v>303</v>
      </c>
      <c r="C89" s="7" t="s">
        <v>50</v>
      </c>
      <c r="D89" s="8"/>
      <c r="E89" s="7" t="s">
        <v>288</v>
      </c>
      <c r="F89" s="7" t="s">
        <v>288</v>
      </c>
      <c r="G89" s="7" t="s">
        <v>304</v>
      </c>
    </row>
    <row r="90">
      <c r="A90" s="6" t="str">
        <f>HYPERLINK("https://www.cusabio.com/ELISA-Kit/human-follicle-stimulating-hormoneFSH-ELISA-Kit-79216.html","CSB-E06867h")</f>
        <v>CSB-E06867h</v>
      </c>
      <c r="B90" s="7" t="s">
        <v>305</v>
      </c>
      <c r="C90" s="7" t="s">
        <v>9</v>
      </c>
      <c r="D90" s="7" t="s">
        <v>21</v>
      </c>
      <c r="E90" s="7" t="s">
        <v>306</v>
      </c>
      <c r="F90" s="7" t="s">
        <v>307</v>
      </c>
      <c r="G90" s="7" t="s">
        <v>308</v>
      </c>
    </row>
    <row r="91">
      <c r="A91" s="6" t="str">
        <f>HYPERLINK("https://www.cusabio.com/ELISA-Kit/rat-follicle-stimulating-hormoneFSH-ELISA-Kit-79221.html","CSB-E06869r")</f>
        <v>CSB-E06869r</v>
      </c>
      <c r="B91" s="7" t="s">
        <v>309</v>
      </c>
      <c r="C91" s="7" t="s">
        <v>31</v>
      </c>
      <c r="D91" s="7" t="s">
        <v>21</v>
      </c>
      <c r="E91" s="8"/>
      <c r="F91" s="8"/>
      <c r="G91" s="7" t="s">
        <v>308</v>
      </c>
    </row>
    <row r="92">
      <c r="A92" s="6" t="str">
        <f>HYPERLINK("https://www.cusabio.com/ELISA-Kit/Sheep-Follicle-Stimulating-Hormone-FSH-ELISA-kit-79231.html","CSB-E13170Sh")</f>
        <v>CSB-E13170Sh</v>
      </c>
      <c r="B92" s="7" t="s">
        <v>310</v>
      </c>
      <c r="C92" s="7" t="s">
        <v>256</v>
      </c>
      <c r="D92" s="8"/>
      <c r="E92" s="8"/>
      <c r="F92" s="8"/>
      <c r="G92" s="7" t="s">
        <v>308</v>
      </c>
    </row>
    <row r="93">
      <c r="A93" s="6" t="str">
        <f>HYPERLINK("https://www.cusabio.com/ELISA-Kit/Rat-Free-ThyroxineFT4-ELISA-Kit-79272.html","CSB-E05079r")</f>
        <v>CSB-E05079r</v>
      </c>
      <c r="B93" s="7" t="s">
        <v>311</v>
      </c>
      <c r="C93" s="7" t="s">
        <v>31</v>
      </c>
      <c r="D93" s="7" t="s">
        <v>10</v>
      </c>
      <c r="E93" s="7" t="s">
        <v>312</v>
      </c>
      <c r="F93" s="7" t="s">
        <v>313</v>
      </c>
      <c r="G93" s="7" t="s">
        <v>314</v>
      </c>
    </row>
    <row r="94">
      <c r="A94" s="6" t="str">
        <f>HYPERLINK("https://www.cusabio.com/ELISA-Kit/Human-Vitamin-D-binding-proteinDBP-ELISA-Kit-79939.html","CSB-E11859h")</f>
        <v>CSB-E11859h</v>
      </c>
      <c r="B94" s="7" t="s">
        <v>315</v>
      </c>
      <c r="C94" s="7" t="s">
        <v>9</v>
      </c>
      <c r="D94" s="7" t="s">
        <v>21</v>
      </c>
      <c r="E94" s="7" t="s">
        <v>316</v>
      </c>
      <c r="F94" s="7" t="s">
        <v>220</v>
      </c>
      <c r="G94" s="7" t="s">
        <v>317</v>
      </c>
    </row>
    <row r="95">
      <c r="A95" s="6" t="str">
        <f>HYPERLINK("https://www.cusabio.com/ELISA-Kit/Human-growth-differentiation-factor-15GDF15ELISA-Kit-80050.html","CSB-E12009h")</f>
        <v>CSB-E12009h</v>
      </c>
      <c r="B95" s="7" t="s">
        <v>318</v>
      </c>
      <c r="C95" s="7" t="s">
        <v>9</v>
      </c>
      <c r="D95" s="7" t="s">
        <v>319</v>
      </c>
      <c r="E95" s="7" t="s">
        <v>261</v>
      </c>
      <c r="F95" s="7" t="s">
        <v>207</v>
      </c>
      <c r="G95" s="7" t="s">
        <v>320</v>
      </c>
    </row>
    <row r="96">
      <c r="A96" s="6" t="str">
        <f>HYPERLINK("https://www.cusabio.com/ELISA-Kit/Human-granulysinGNLY-ELISA-Kit-80823.html","CSB-E09936h")</f>
        <v>CSB-E09936h</v>
      </c>
      <c r="B96" s="7" t="s">
        <v>321</v>
      </c>
      <c r="C96" s="7" t="s">
        <v>9</v>
      </c>
      <c r="D96" s="8"/>
      <c r="E96" s="8"/>
      <c r="F96" s="8"/>
      <c r="G96" s="7" t="s">
        <v>322</v>
      </c>
    </row>
    <row r="97">
      <c r="A97" s="6" t="str">
        <f>HYPERLINK("https://www.cusabio.com/ELISA-Kit/Human-Aspartate-aminotransferaseAST-ELISA-Kit-80949.html","CSB-E09603h")</f>
        <v>CSB-E09603h</v>
      </c>
      <c r="B97" s="7" t="s">
        <v>323</v>
      </c>
      <c r="C97" s="7" t="s">
        <v>9</v>
      </c>
      <c r="D97" s="7" t="s">
        <v>21</v>
      </c>
      <c r="E97" s="7" t="s">
        <v>324</v>
      </c>
      <c r="F97" s="7" t="s">
        <v>325</v>
      </c>
      <c r="G97" s="7" t="s">
        <v>326</v>
      </c>
    </row>
    <row r="98">
      <c r="A98" s="6" t="str">
        <f>HYPERLINK("https://www.cusabio.com/ELISA-Kit/Human-Kidney-injury-molecule-1Kim-1-ELISA-Kit-82146.html","CSB-E08807h")</f>
        <v>CSB-E08807h</v>
      </c>
      <c r="B98" s="7" t="s">
        <v>327</v>
      </c>
      <c r="C98" s="7" t="s">
        <v>9</v>
      </c>
      <c r="D98" s="7" t="s">
        <v>328</v>
      </c>
      <c r="E98" s="7" t="s">
        <v>170</v>
      </c>
      <c r="F98" s="7" t="s">
        <v>329</v>
      </c>
      <c r="G98" s="7" t="s">
        <v>330</v>
      </c>
    </row>
    <row r="99">
      <c r="A99" s="6" t="str">
        <f>HYPERLINK("https://www.cusabio.com/ELISA-Kit/Rat-Kidney-injury-molecule-1Kim-1-ELISA-Kit-82149.html","CSB-E08808r")</f>
        <v>CSB-E08808r</v>
      </c>
      <c r="B99" s="7" t="s">
        <v>331</v>
      </c>
      <c r="C99" s="7" t="s">
        <v>31</v>
      </c>
      <c r="D99" s="7" t="s">
        <v>81</v>
      </c>
      <c r="E99" s="7" t="s">
        <v>332</v>
      </c>
      <c r="F99" s="7" t="s">
        <v>333</v>
      </c>
      <c r="G99" s="7" t="s">
        <v>330</v>
      </c>
    </row>
    <row r="100">
      <c r="A100" s="6" t="str">
        <f>HYPERLINK("https://www.cusabio.com/ELISA-Kit/Human-Hemoglobin-Hb-ELISA-Kit-82157.html","CSB-E16994h")</f>
        <v>CSB-E16994h</v>
      </c>
      <c r="B100" s="7" t="s">
        <v>334</v>
      </c>
      <c r="C100" s="7" t="s">
        <v>9</v>
      </c>
      <c r="D100" s="7" t="s">
        <v>335</v>
      </c>
      <c r="E100" s="7" t="s">
        <v>336</v>
      </c>
      <c r="F100" s="7" t="s">
        <v>337</v>
      </c>
      <c r="G100" s="7" t="s">
        <v>338</v>
      </c>
    </row>
    <row r="101">
      <c r="A101" s="6" t="str">
        <f>HYPERLINK("https://www.cusabio.com/ELISA-Kit/Human-Hepatitis-B-e-AntigenHBeAg-ELISA-Kit-82184.html","CSB-E13557h")</f>
        <v>CSB-E13557h</v>
      </c>
      <c r="B101" s="7" t="s">
        <v>339</v>
      </c>
      <c r="C101" s="7" t="s">
        <v>9</v>
      </c>
      <c r="D101" s="7" t="s">
        <v>10</v>
      </c>
      <c r="E101" s="7" t="s">
        <v>288</v>
      </c>
      <c r="F101" s="7" t="s">
        <v>288</v>
      </c>
      <c r="G101" s="7" t="s">
        <v>340</v>
      </c>
    </row>
    <row r="102">
      <c r="A102" s="6" t="str">
        <f>HYPERLINK("https://www.cusabio.com/ELISA-Kit/Mouse-hepatitis-B-virus-e-antigenHBeAg-ELISA-Kit-82185.html","CSB-E09993m")</f>
        <v>CSB-E09993m</v>
      </c>
      <c r="B102" s="7" t="s">
        <v>341</v>
      </c>
      <c r="C102" s="7" t="s">
        <v>50</v>
      </c>
      <c r="D102" s="7" t="s">
        <v>10</v>
      </c>
      <c r="E102" s="7" t="s">
        <v>288</v>
      </c>
      <c r="F102" s="7" t="s">
        <v>288</v>
      </c>
      <c r="G102" s="7" t="s">
        <v>340</v>
      </c>
    </row>
    <row r="103">
      <c r="A103" s="6" t="str">
        <f>HYPERLINK("https://www.cusabio.com/ELISA-Kit/Human-Chorionic-GonadotrophinHCG-ELISA-Kit-82232.html","CSB-E05060h")</f>
        <v>CSB-E05060h</v>
      </c>
      <c r="B103" s="7" t="s">
        <v>342</v>
      </c>
      <c r="C103" s="7" t="s">
        <v>9</v>
      </c>
      <c r="D103" s="7" t="s">
        <v>343</v>
      </c>
      <c r="E103" s="7" t="s">
        <v>344</v>
      </c>
      <c r="F103" s="7" t="s">
        <v>345</v>
      </c>
      <c r="G103" s="7" t="s">
        <v>346</v>
      </c>
    </row>
    <row r="104">
      <c r="A104" s="6" t="str">
        <f>HYPERLINK("https://www.cusabio.com/ELISA-Kit/Human-hepatitis-D-virusHDV-antibodyIgG-ELISA-Kit-82349.html","CSB-E04809h")</f>
        <v>CSB-E04809h</v>
      </c>
      <c r="B104" s="7" t="s">
        <v>347</v>
      </c>
      <c r="C104" s="7" t="s">
        <v>9</v>
      </c>
      <c r="D104" s="7" t="s">
        <v>348</v>
      </c>
      <c r="E104" s="7" t="s">
        <v>288</v>
      </c>
      <c r="F104" s="7" t="s">
        <v>288</v>
      </c>
      <c r="G104" s="7" t="s">
        <v>349</v>
      </c>
    </row>
    <row r="105">
      <c r="A105" s="6" t="str">
        <f>HYPERLINK("https://www.cusabio.com/ELISA-Kit/Human-hepatocyte-growth-factorHGF-ELISA-kit-82502.html","CSB-E04573h")</f>
        <v>CSB-E04573h</v>
      </c>
      <c r="B105" s="7" t="s">
        <v>350</v>
      </c>
      <c r="C105" s="7" t="s">
        <v>9</v>
      </c>
      <c r="D105" s="7" t="s">
        <v>21</v>
      </c>
      <c r="E105" s="7" t="s">
        <v>162</v>
      </c>
      <c r="F105" s="7" t="s">
        <v>210</v>
      </c>
      <c r="G105" s="7" t="s">
        <v>351</v>
      </c>
    </row>
    <row r="106">
      <c r="A106" s="6" t="str">
        <f>HYPERLINK("https://www.cusabio.com/ELISA-Kit/Mouse-hepatocyte-growth-factorHGF-ELISA-kit-82503.html","CSB-E07347m")</f>
        <v>CSB-E07347m</v>
      </c>
      <c r="B106" s="7" t="s">
        <v>352</v>
      </c>
      <c r="C106" s="7" t="s">
        <v>50</v>
      </c>
      <c r="D106" s="8"/>
      <c r="E106" s="8"/>
      <c r="F106" s="8"/>
      <c r="G106" s="7" t="s">
        <v>351</v>
      </c>
    </row>
    <row r="107">
      <c r="A107" s="6" t="str">
        <f>HYPERLINK("https://www.cusabio.com/ELISA-Kit/Rat-High-mobility-group-protein-B1HMGB-1-ELISA-Kit-82769.html","CSB-E08224r")</f>
        <v>CSB-E08224r</v>
      </c>
      <c r="B107" s="7" t="s">
        <v>353</v>
      </c>
      <c r="C107" s="7" t="s">
        <v>31</v>
      </c>
      <c r="D107" s="7" t="s">
        <v>21</v>
      </c>
      <c r="E107" s="8"/>
      <c r="F107" s="8"/>
      <c r="G107" s="7" t="s">
        <v>354</v>
      </c>
    </row>
    <row r="108">
      <c r="A108" s="6" t="str">
        <f>HYPERLINK("https://www.cusabio.com/ELISA-Kit/Human-HaptoglobinHptHP-ELISA-KIT-83112.html","CSB-E08584h")</f>
        <v>CSB-E08584h</v>
      </c>
      <c r="B108" s="7" t="s">
        <v>355</v>
      </c>
      <c r="C108" s="7" t="s">
        <v>9</v>
      </c>
      <c r="D108" s="7" t="s">
        <v>81</v>
      </c>
      <c r="E108" s="7" t="s">
        <v>56</v>
      </c>
      <c r="F108" s="7" t="s">
        <v>356</v>
      </c>
      <c r="G108" s="7" t="s">
        <v>357</v>
      </c>
    </row>
    <row r="109">
      <c r="A109" s="6" t="str">
        <f>HYPERLINK("https://www.cusabio.com/ELISA-Kit/Human-high-sensitivity-C-Reactive-Proteinhs-CRP-ELISA-Kit-83278.html","CSB-E08617h")</f>
        <v>CSB-E08617h</v>
      </c>
      <c r="B109" s="7" t="s">
        <v>358</v>
      </c>
      <c r="C109" s="7" t="s">
        <v>9</v>
      </c>
      <c r="D109" s="7" t="s">
        <v>26</v>
      </c>
      <c r="E109" s="7" t="s">
        <v>359</v>
      </c>
      <c r="F109" s="7" t="s">
        <v>360</v>
      </c>
      <c r="G109" s="7" t="s">
        <v>361</v>
      </c>
    </row>
    <row r="110">
      <c r="A110" s="6" t="str">
        <f>HYPERLINK("https://www.cusabio.com/ELISA-Kit/Human-intercellular-adhesion-molecule-1ICAM-1-ELISA-Kit-83713.html","CSB-E04574h")</f>
        <v>CSB-E04574h</v>
      </c>
      <c r="B110" s="7" t="s">
        <v>362</v>
      </c>
      <c r="C110" s="7" t="s">
        <v>9</v>
      </c>
      <c r="D110" s="7" t="s">
        <v>21</v>
      </c>
      <c r="E110" s="7" t="s">
        <v>263</v>
      </c>
      <c r="F110" s="7" t="s">
        <v>264</v>
      </c>
      <c r="G110" s="7" t="s">
        <v>363</v>
      </c>
    </row>
    <row r="111">
      <c r="A111" s="6" t="str">
        <f>HYPERLINK("https://www.cusabio.com/ELISA-Kit/Rat-intercellular-adhesion-molecule-1ICAM-1-ELISA-Kit-83716.html","CSB-E04576r")</f>
        <v>CSB-E04576r</v>
      </c>
      <c r="B111" s="7" t="s">
        <v>364</v>
      </c>
      <c r="C111" s="7" t="s">
        <v>31</v>
      </c>
      <c r="D111" s="7" t="s">
        <v>365</v>
      </c>
      <c r="E111" s="7" t="s">
        <v>366</v>
      </c>
      <c r="F111" s="7" t="s">
        <v>367</v>
      </c>
      <c r="G111" s="7" t="s">
        <v>363</v>
      </c>
    </row>
    <row r="112">
      <c r="A112" s="6" t="str">
        <f>HYPERLINK("https://www.cusabio.com/ELISA-Kit/Human-Immunoglobulin-AIgA-ELISA-Kit-83987.html","CSB-E07985h")</f>
        <v>CSB-E07985h</v>
      </c>
      <c r="B112" s="7" t="s">
        <v>368</v>
      </c>
      <c r="C112" s="7" t="s">
        <v>9</v>
      </c>
      <c r="D112" s="7" t="s">
        <v>10</v>
      </c>
      <c r="E112" s="7" t="s">
        <v>369</v>
      </c>
      <c r="F112" s="7" t="s">
        <v>370</v>
      </c>
      <c r="G112" s="7" t="s">
        <v>371</v>
      </c>
    </row>
    <row r="113">
      <c r="A113" s="6" t="str">
        <f>HYPERLINK("https://www.cusabio.com/ELISA-Kit/human-Immunoglobulin-DIgD-ELISA-Kit-83996.html","CSB-E15051h")</f>
        <v>CSB-E15051h</v>
      </c>
      <c r="B113" s="7" t="s">
        <v>372</v>
      </c>
      <c r="C113" s="7" t="s">
        <v>9</v>
      </c>
      <c r="D113" s="7" t="s">
        <v>21</v>
      </c>
      <c r="E113" s="7" t="s">
        <v>373</v>
      </c>
      <c r="F113" s="7" t="s">
        <v>374</v>
      </c>
      <c r="G113" s="7" t="s">
        <v>375</v>
      </c>
    </row>
    <row r="114">
      <c r="A114" s="6" t="str">
        <f>HYPERLINK("https://www.cusabio.com/ELISA-Kit/human-Immunoglobulin-EIgE-ELISA-Kit-84008.html","CSB-E04980h")</f>
        <v>CSB-E04980h</v>
      </c>
      <c r="B114" s="7" t="s">
        <v>376</v>
      </c>
      <c r="C114" s="7" t="s">
        <v>9</v>
      </c>
      <c r="D114" s="7" t="s">
        <v>10</v>
      </c>
      <c r="E114" s="7" t="s">
        <v>377</v>
      </c>
      <c r="F114" s="7" t="s">
        <v>378</v>
      </c>
      <c r="G114" s="7" t="s">
        <v>379</v>
      </c>
    </row>
    <row r="115">
      <c r="A115" s="6" t="str">
        <f>HYPERLINK("https://www.cusabio.com/ELISA-Kit/Mouse-Insulin-like-growth-factor-1IGF-1-ELISA-Kit-84017.html","CSB-E04581m")</f>
        <v>CSB-E04581m</v>
      </c>
      <c r="B115" s="7" t="s">
        <v>380</v>
      </c>
      <c r="C115" s="7" t="s">
        <v>50</v>
      </c>
      <c r="D115" s="7" t="s">
        <v>21</v>
      </c>
      <c r="E115" s="7" t="s">
        <v>52</v>
      </c>
      <c r="F115" s="7" t="s">
        <v>381</v>
      </c>
      <c r="G115" s="7" t="s">
        <v>382</v>
      </c>
    </row>
    <row r="116">
      <c r="A116" s="6" t="str">
        <f>HYPERLINK("https://www.cusabio.com/ELISA-Kit/Rat-Insulin-like-growth-factor-1IGF-1-ELISA-Kit-84020.html","CSB-E04582r")</f>
        <v>CSB-E04582r</v>
      </c>
      <c r="B116" s="7" t="s">
        <v>383</v>
      </c>
      <c r="C116" s="7" t="s">
        <v>31</v>
      </c>
      <c r="D116" s="7" t="s">
        <v>26</v>
      </c>
      <c r="E116" s="7" t="s">
        <v>52</v>
      </c>
      <c r="F116" s="7" t="s">
        <v>381</v>
      </c>
      <c r="G116" s="7" t="s">
        <v>382</v>
      </c>
    </row>
    <row r="117">
      <c r="A117" s="6" t="str">
        <f>HYPERLINK("https://www.cusabio.com/ELISA-Kit/Human-insulin-like-growth-factors-binding-protein-1IGFBP-1-ELISA-Kit-84059.html","CSB-E04586h")</f>
        <v>CSB-E04586h</v>
      </c>
      <c r="B117" s="7" t="s">
        <v>384</v>
      </c>
      <c r="C117" s="7" t="s">
        <v>9</v>
      </c>
      <c r="D117" s="7" t="s">
        <v>21</v>
      </c>
      <c r="E117" s="7" t="s">
        <v>239</v>
      </c>
      <c r="F117" s="7" t="s">
        <v>240</v>
      </c>
      <c r="G117" s="7" t="s">
        <v>385</v>
      </c>
    </row>
    <row r="118">
      <c r="A118" s="6" t="str">
        <f>HYPERLINK("https://www.cusabio.com/ELISA-Kit/Bovine-Immunoglobulin-GIgG-ELISA-Kit-84103.html","CSB-E12015B")</f>
        <v>CSB-E12015B</v>
      </c>
      <c r="B118" s="7" t="s">
        <v>386</v>
      </c>
      <c r="C118" s="7" t="s">
        <v>191</v>
      </c>
      <c r="D118" s="7" t="s">
        <v>10</v>
      </c>
      <c r="E118" s="7" t="s">
        <v>387</v>
      </c>
      <c r="F118" s="7" t="s">
        <v>388</v>
      </c>
      <c r="G118" s="7" t="s">
        <v>389</v>
      </c>
    </row>
    <row r="119">
      <c r="A119" s="6" t="str">
        <f>HYPERLINK("https://www.cusabio.com/ELISA-Kit/Goat-Immunoglobulin-GIgG-ELISA-Kit-84105.html","CSB-E12734G")</f>
        <v>CSB-E12734G</v>
      </c>
      <c r="B119" s="7" t="s">
        <v>390</v>
      </c>
      <c r="C119" s="7" t="s">
        <v>200</v>
      </c>
      <c r="D119" s="7" t="s">
        <v>10</v>
      </c>
      <c r="E119" s="7" t="s">
        <v>391</v>
      </c>
      <c r="F119" s="7" t="s">
        <v>392</v>
      </c>
      <c r="G119" s="7" t="s">
        <v>389</v>
      </c>
    </row>
    <row r="120">
      <c r="A120" s="6" t="str">
        <f>HYPERLINK("https://www.cusabio.com/ELISA-Kit/Human-Immunoglobulin-GIgGELISA-Kit-84108.html","CSB-E07979h")</f>
        <v>CSB-E07979h</v>
      </c>
      <c r="B120" s="7" t="s">
        <v>393</v>
      </c>
      <c r="C120" s="7" t="s">
        <v>9</v>
      </c>
      <c r="D120" s="7" t="s">
        <v>394</v>
      </c>
      <c r="E120" s="7" t="s">
        <v>395</v>
      </c>
      <c r="F120" s="7" t="s">
        <v>396</v>
      </c>
      <c r="G120" s="7" t="s">
        <v>389</v>
      </c>
    </row>
    <row r="121">
      <c r="A121" s="6" t="str">
        <f>HYPERLINK("https://www.cusabio.com/ELISA-Kit/Pig-Immunoglobulin-GIgG-ELISA-Kit-84111.html","CSB-E06804p")</f>
        <v>CSB-E06804p</v>
      </c>
      <c r="B121" s="7" t="s">
        <v>397</v>
      </c>
      <c r="C121" s="7" t="s">
        <v>80</v>
      </c>
      <c r="D121" s="7" t="s">
        <v>26</v>
      </c>
      <c r="E121" s="7" t="s">
        <v>398</v>
      </c>
      <c r="F121" s="7" t="s">
        <v>399</v>
      </c>
      <c r="G121" s="7" t="s">
        <v>389</v>
      </c>
    </row>
    <row r="122">
      <c r="A122" s="6" t="str">
        <f>HYPERLINK("https://www.cusabio.com/ELISA-Kit/rabbit-Immunoglobulin-GIgG-ELISA-Kit-84112.html","CSB-E06949Rb")</f>
        <v>CSB-E06949Rb</v>
      </c>
      <c r="B122" s="7" t="s">
        <v>400</v>
      </c>
      <c r="C122" s="7" t="s">
        <v>401</v>
      </c>
      <c r="D122" s="7" t="s">
        <v>10</v>
      </c>
      <c r="E122" s="7" t="s">
        <v>402</v>
      </c>
      <c r="F122" s="7" t="s">
        <v>403</v>
      </c>
      <c r="G122" s="7" t="s">
        <v>389</v>
      </c>
    </row>
    <row r="123">
      <c r="A123" s="6" t="str">
        <f>HYPERLINK("https://www.cusabio.com/ELISA-Kit/Rat-Immunoglobulin-GIgG-ELISA-Kit-84113.html","CSB-E07981r")</f>
        <v>CSB-E07981r</v>
      </c>
      <c r="B123" s="7" t="s">
        <v>404</v>
      </c>
      <c r="C123" s="7" t="s">
        <v>31</v>
      </c>
      <c r="D123" s="7" t="s">
        <v>10</v>
      </c>
      <c r="E123" s="7" t="s">
        <v>405</v>
      </c>
      <c r="F123" s="7" t="s">
        <v>406</v>
      </c>
      <c r="G123" s="7" t="s">
        <v>389</v>
      </c>
    </row>
    <row r="124">
      <c r="A124" s="6" t="str">
        <f>HYPERLINK("https://www.cusabio.com/ELISA-Kit/Mouse-Interleukin-12IL-12P70-ELISA-KIT-84256.html","CSB-E04600m")</f>
        <v>CSB-E04600m</v>
      </c>
      <c r="B124" s="7" t="s">
        <v>407</v>
      </c>
      <c r="C124" s="7" t="s">
        <v>50</v>
      </c>
      <c r="D124" s="7" t="s">
        <v>408</v>
      </c>
      <c r="E124" s="7" t="s">
        <v>409</v>
      </c>
      <c r="F124" s="7" t="s">
        <v>410</v>
      </c>
      <c r="G124" s="7" t="s">
        <v>411</v>
      </c>
    </row>
    <row r="125">
      <c r="A125" s="6" t="str">
        <f>HYPERLINK("https://www.cusabio.com/ELISA-Kit/Mouse-Interleukin-1αIL-1α-ELISA-kit-84370.html","CSB-E04621m")</f>
        <v>CSB-E04621m</v>
      </c>
      <c r="B125" s="7" t="s">
        <v>412</v>
      </c>
      <c r="C125" s="7" t="s">
        <v>50</v>
      </c>
      <c r="D125" s="7" t="s">
        <v>21</v>
      </c>
      <c r="E125" s="7" t="s">
        <v>413</v>
      </c>
      <c r="F125" s="7" t="s">
        <v>414</v>
      </c>
      <c r="G125" s="7" t="s">
        <v>415</v>
      </c>
    </row>
    <row r="126">
      <c r="A126" s="6" t="str">
        <f>HYPERLINK("https://www.cusabio.com/ELISA-Kit/Human-IL-1-Receptor-Like-1IL1RL1ELISA-Kit-84408.html","CSB-E13789h")</f>
        <v>CSB-E13789h</v>
      </c>
      <c r="B126" s="7" t="s">
        <v>416</v>
      </c>
      <c r="C126" s="7" t="s">
        <v>9</v>
      </c>
      <c r="D126" s="7" t="s">
        <v>21</v>
      </c>
      <c r="E126" s="7" t="s">
        <v>417</v>
      </c>
      <c r="F126" s="7" t="s">
        <v>220</v>
      </c>
      <c r="G126" s="7" t="s">
        <v>418</v>
      </c>
    </row>
    <row r="127">
      <c r="A127" s="6" t="str">
        <f>HYPERLINK("https://www.cusabio.com/ELISA-Kit/Mouse-Interleukin-22IL-22-ELISA-Kit-84460.html","CSB-E13513m")</f>
        <v>CSB-E13513m</v>
      </c>
      <c r="B127" s="7" t="s">
        <v>419</v>
      </c>
      <c r="C127" s="7" t="s">
        <v>50</v>
      </c>
      <c r="D127" s="7" t="s">
        <v>26</v>
      </c>
      <c r="E127" s="7" t="s">
        <v>170</v>
      </c>
      <c r="F127" s="7" t="s">
        <v>171</v>
      </c>
      <c r="G127" s="7" t="s">
        <v>420</v>
      </c>
    </row>
    <row r="128">
      <c r="A128" s="6" t="str">
        <f>HYPERLINK("https://www.cusabio.com/ELISA-Kit/Human-soluble-interleukin-2-receptorIL-2sRα-ELISA-kit-84510.html","CSB-E04629h")</f>
        <v>CSB-E04629h</v>
      </c>
      <c r="B128" s="7" t="s">
        <v>421</v>
      </c>
      <c r="C128" s="7" t="s">
        <v>9</v>
      </c>
      <c r="D128" s="7" t="s">
        <v>21</v>
      </c>
      <c r="E128" s="7" t="s">
        <v>64</v>
      </c>
      <c r="F128" s="7" t="s">
        <v>65</v>
      </c>
      <c r="G128" s="7" t="s">
        <v>422</v>
      </c>
    </row>
    <row r="129">
      <c r="A129" s="6" t="str">
        <f>HYPERLINK("https://www.cusabio.com/ELISA-Kit/Dog-Interleukin-8IL-8-ELISA-Kit-84625.html","CSB-E08052c")</f>
        <v>CSB-E08052c</v>
      </c>
      <c r="B129" s="7" t="s">
        <v>423</v>
      </c>
      <c r="C129" s="7" t="s">
        <v>72</v>
      </c>
      <c r="D129" s="7" t="s">
        <v>26</v>
      </c>
      <c r="E129" s="7" t="s">
        <v>170</v>
      </c>
      <c r="F129" s="7" t="s">
        <v>424</v>
      </c>
      <c r="G129" s="7" t="s">
        <v>425</v>
      </c>
    </row>
    <row r="130">
      <c r="A130" s="6" t="str">
        <f>HYPERLINK("https://www.cusabio.com/ELISA-Kit/Human-Interleukin-8IL-8-ELISA-KIT-84628.html","CSB-E04641h")</f>
        <v>CSB-E04641h</v>
      </c>
      <c r="B130" s="7" t="s">
        <v>426</v>
      </c>
      <c r="C130" s="7" t="s">
        <v>9</v>
      </c>
      <c r="D130" s="7" t="s">
        <v>427</v>
      </c>
      <c r="E130" s="7" t="s">
        <v>145</v>
      </c>
      <c r="F130" s="7" t="s">
        <v>428</v>
      </c>
      <c r="G130" s="7" t="s">
        <v>425</v>
      </c>
    </row>
    <row r="131">
      <c r="A131" s="6" t="str">
        <f>HYPERLINK("https://www.cusabio.com/ELISA-Kit/Pig-interleukin-8IL-8-ELISA-Kit-84630.html","CSB-E06787p")</f>
        <v>CSB-E06787p</v>
      </c>
      <c r="B131" s="7" t="s">
        <v>429</v>
      </c>
      <c r="C131" s="7" t="s">
        <v>80</v>
      </c>
      <c r="D131" s="7" t="s">
        <v>26</v>
      </c>
      <c r="E131" s="7" t="s">
        <v>430</v>
      </c>
      <c r="F131" s="7" t="s">
        <v>431</v>
      </c>
      <c r="G131" s="7" t="s">
        <v>425</v>
      </c>
    </row>
    <row r="132">
      <c r="A132" s="6" t="str">
        <f>HYPERLINK("https://www.cusabio.com/ELISA-Kit/Sheep-InsulinINS-ELISA-Kit-84822.html","CSB-E17044Sh")</f>
        <v>CSB-E17044Sh</v>
      </c>
      <c r="B132" s="7" t="s">
        <v>432</v>
      </c>
      <c r="C132" s="7" t="s">
        <v>256</v>
      </c>
      <c r="D132" s="7" t="s">
        <v>10</v>
      </c>
      <c r="E132" s="7" t="s">
        <v>433</v>
      </c>
      <c r="F132" s="7" t="s">
        <v>434</v>
      </c>
      <c r="G132" s="7" t="s">
        <v>435</v>
      </c>
    </row>
    <row r="133">
      <c r="A133" s="6" t="str">
        <f>HYPERLINK("https://www.cusabio.com/ELISA-Kit/Human-Vascular-endothelial-cell-growth-factor-receptor-2VEGFR-2Flk-1-ELISA-kit-85934.html","CSB-E04763h")</f>
        <v>CSB-E04763h</v>
      </c>
      <c r="B133" s="7" t="s">
        <v>436</v>
      </c>
      <c r="C133" s="7" t="s">
        <v>9</v>
      </c>
      <c r="D133" s="7" t="s">
        <v>21</v>
      </c>
      <c r="E133" s="7" t="s">
        <v>437</v>
      </c>
      <c r="F133" s="7" t="s">
        <v>438</v>
      </c>
      <c r="G133" s="7" t="s">
        <v>439</v>
      </c>
    </row>
    <row r="134">
      <c r="A134" s="6" t="str">
        <f>HYPERLINK("https://www.cusabio.com/ELISA-Kit/Mouse-Vascular-endothelial-cell-growth-factor-receptor-2-VEGFR-2Flk-1-ELISA-kit-85935.html","CSB-E04764m")</f>
        <v>CSB-E04764m</v>
      </c>
      <c r="B134" s="7" t="s">
        <v>440</v>
      </c>
      <c r="C134" s="7" t="s">
        <v>50</v>
      </c>
      <c r="D134" s="7" t="s">
        <v>10</v>
      </c>
      <c r="E134" s="7" t="s">
        <v>261</v>
      </c>
      <c r="F134" s="7" t="s">
        <v>207</v>
      </c>
      <c r="G134" s="7" t="s">
        <v>439</v>
      </c>
    </row>
    <row r="135">
      <c r="A135" s="6" t="str">
        <f>HYPERLINK("https://www.cusabio.com/ELISA-Kit/Human-prostate-specific-antigenPSA-ELISA-Kit-86518.html","CSB-E04768h")</f>
        <v>CSB-E04768h</v>
      </c>
      <c r="B135" s="7" t="s">
        <v>441</v>
      </c>
      <c r="C135" s="7" t="s">
        <v>9</v>
      </c>
      <c r="D135" s="7" t="s">
        <v>21</v>
      </c>
      <c r="E135" s="7" t="s">
        <v>170</v>
      </c>
      <c r="F135" s="7" t="s">
        <v>171</v>
      </c>
      <c r="G135" s="7" t="s">
        <v>442</v>
      </c>
    </row>
    <row r="136">
      <c r="A136" s="6" t="str">
        <f>HYPERLINK("https://www.cusabio.com/ELISA-Kit/Rat-kininogenKNG-ELISA-Kit-86578.html","CSB-E12725r")</f>
        <v>CSB-E12725r</v>
      </c>
      <c r="B136" s="7" t="s">
        <v>443</v>
      </c>
      <c r="C136" s="7" t="s">
        <v>31</v>
      </c>
      <c r="D136" s="8"/>
      <c r="E136" s="8"/>
      <c r="F136" s="8"/>
      <c r="G136" s="7" t="s">
        <v>444</v>
      </c>
    </row>
    <row r="137">
      <c r="A137" s="6" t="str">
        <f>HYPERLINK("https://www.cusabio.com/ELISA-Kit/Rat-neutrophil-gelatinase-associated-lipocalinNGAL-ELISA-Kit-87186.html","CSB-E09409r")</f>
        <v>CSB-E09409r</v>
      </c>
      <c r="B137" s="7" t="s">
        <v>445</v>
      </c>
      <c r="C137" s="7" t="s">
        <v>31</v>
      </c>
      <c r="D137" s="7" t="s">
        <v>21</v>
      </c>
      <c r="E137" s="7" t="s">
        <v>446</v>
      </c>
      <c r="F137" s="7" t="s">
        <v>220</v>
      </c>
      <c r="G137" s="7" t="s">
        <v>447</v>
      </c>
    </row>
    <row r="138">
      <c r="A138" s="6" t="str">
        <f>HYPERLINK("https://www.cusabio.com/ELISA-Kit/Human-LeptinLEP-ELISA-kit-87319.html","CSB-E04649h")</f>
        <v>CSB-E04649h</v>
      </c>
      <c r="B138" s="7" t="s">
        <v>448</v>
      </c>
      <c r="C138" s="7" t="s">
        <v>9</v>
      </c>
      <c r="D138" s="7" t="s">
        <v>21</v>
      </c>
      <c r="E138" s="7" t="s">
        <v>52</v>
      </c>
      <c r="F138" s="7" t="s">
        <v>449</v>
      </c>
      <c r="G138" s="7" t="s">
        <v>450</v>
      </c>
    </row>
    <row r="139">
      <c r="A139" s="6" t="str">
        <f>HYPERLINK("https://www.cusabio.com/ELISA-Kit/Mouse-LeptinLEP-ELISA-kit-87321.html","CSB-E04650m")</f>
        <v>CSB-E04650m</v>
      </c>
      <c r="B139" s="7" t="s">
        <v>451</v>
      </c>
      <c r="C139" s="7" t="s">
        <v>50</v>
      </c>
      <c r="D139" s="7" t="s">
        <v>21</v>
      </c>
      <c r="E139" s="7" t="s">
        <v>170</v>
      </c>
      <c r="F139" s="7" t="s">
        <v>171</v>
      </c>
      <c r="G139" s="7" t="s">
        <v>450</v>
      </c>
    </row>
    <row r="140">
      <c r="A140" s="6" t="str">
        <f>HYPERLINK("https://www.cusabio.com/ELISA-Kit/Rat-LeptinLEP-ELISA-kit-87324.html","CSB-E07433r")</f>
        <v>CSB-E07433r</v>
      </c>
      <c r="B140" s="7" t="s">
        <v>452</v>
      </c>
      <c r="C140" s="7" t="s">
        <v>31</v>
      </c>
      <c r="D140" s="7" t="s">
        <v>60</v>
      </c>
      <c r="E140" s="7" t="s">
        <v>453</v>
      </c>
      <c r="F140" s="7" t="s">
        <v>454</v>
      </c>
      <c r="G140" s="7" t="s">
        <v>450</v>
      </c>
    </row>
    <row r="141">
      <c r="A141" s="6" t="str">
        <f>HYPERLINK("https://www.cusabio.com/ELISA-Kit/human-lectin-galactose-binding-soluble-3Lgals3-ELISA-Kit-87398.html","CSB-E11807h")</f>
        <v>CSB-E11807h</v>
      </c>
      <c r="B141" s="7" t="s">
        <v>455</v>
      </c>
      <c r="C141" s="7" t="s">
        <v>9</v>
      </c>
      <c r="D141" s="7" t="s">
        <v>456</v>
      </c>
      <c r="E141" s="7" t="s">
        <v>359</v>
      </c>
      <c r="F141" s="7" t="s">
        <v>360</v>
      </c>
      <c r="G141" s="7" t="s">
        <v>457</v>
      </c>
    </row>
    <row r="142">
      <c r="A142" s="6" t="str">
        <f>HYPERLINK("https://www.cusabio.com/ELISA-Kit/Human-luteinizing-hormoneLHELISA-kit-87462.html","CSB-E12690h")</f>
        <v>CSB-E12690h</v>
      </c>
      <c r="B142" s="7" t="s">
        <v>458</v>
      </c>
      <c r="C142" s="7" t="s">
        <v>9</v>
      </c>
      <c r="D142" s="7" t="s">
        <v>60</v>
      </c>
      <c r="E142" s="7" t="s">
        <v>459</v>
      </c>
      <c r="F142" s="7" t="s">
        <v>460</v>
      </c>
      <c r="G142" s="7" t="s">
        <v>461</v>
      </c>
    </row>
    <row r="143">
      <c r="A143" s="6" t="str">
        <f>HYPERLINK("https://www.cusabio.com/ELISA-Kit/Mouse-luteinizing-hormoneLHELISA-kit-87463.html","CSB-E12770m")</f>
        <v>CSB-E12770m</v>
      </c>
      <c r="B143" s="7" t="s">
        <v>462</v>
      </c>
      <c r="C143" s="7" t="s">
        <v>50</v>
      </c>
      <c r="D143" s="8"/>
      <c r="E143" s="8"/>
      <c r="F143" s="8"/>
      <c r="G143" s="7" t="s">
        <v>461</v>
      </c>
    </row>
    <row r="144">
      <c r="A144" s="6" t="str">
        <f>HYPERLINK("https://www.cusabio.com/ELISA-Kit/Sheep-Luteinizing-HormoneLHELISA-Kit-87467.html","CSB-E14019Sh")</f>
        <v>CSB-E14019Sh</v>
      </c>
      <c r="B144" s="7" t="s">
        <v>463</v>
      </c>
      <c r="C144" s="7" t="s">
        <v>256</v>
      </c>
      <c r="D144" s="7" t="s">
        <v>21</v>
      </c>
      <c r="E144" s="8"/>
      <c r="F144" s="8"/>
      <c r="G144" s="7" t="s">
        <v>461</v>
      </c>
    </row>
    <row r="145">
      <c r="A145" s="6" t="str">
        <f>HYPERLINK("https://www.cusabio.com/ELISA-Kit/Human-Mannma-binding-proteinmannan-binding-lectinMBPMBL-ELISA-Kit-89105.html","CSB-E09717h")</f>
        <v>CSB-E09717h</v>
      </c>
      <c r="B145" s="7" t="s">
        <v>464</v>
      </c>
      <c r="C145" s="7" t="s">
        <v>9</v>
      </c>
      <c r="D145" s="7" t="s">
        <v>60</v>
      </c>
      <c r="E145" s="7" t="s">
        <v>56</v>
      </c>
      <c r="F145" s="7" t="s">
        <v>465</v>
      </c>
      <c r="G145" s="7" t="s">
        <v>466</v>
      </c>
    </row>
    <row r="146">
      <c r="A146" s="6" t="str">
        <f>HYPERLINK("https://www.cusabio.com/ELISA-Kit/Mouse-Hepatocyte-Growth-Factor-ReceptorC-METHGFRELISA-Kit-89541.html","CSB-E13492m")</f>
        <v>CSB-E13492m</v>
      </c>
      <c r="B146" s="7" t="s">
        <v>467</v>
      </c>
      <c r="C146" s="7" t="s">
        <v>50</v>
      </c>
      <c r="D146" s="7" t="s">
        <v>21</v>
      </c>
      <c r="E146" s="7" t="s">
        <v>468</v>
      </c>
      <c r="F146" s="7" t="s">
        <v>469</v>
      </c>
      <c r="G146" s="7" t="s">
        <v>470</v>
      </c>
    </row>
    <row r="147">
      <c r="A147" s="6" t="str">
        <f>HYPERLINK("https://www.cusabio.com/ELISA-Kit/Human-Macrophage-Migration-Inhibitory-FactorMIF-ELISA-Kit-89800.html","CSB-E08330h")</f>
        <v>CSB-E08330h</v>
      </c>
      <c r="B147" s="7" t="s">
        <v>471</v>
      </c>
      <c r="C147" s="7" t="s">
        <v>9</v>
      </c>
      <c r="D147" s="7" t="s">
        <v>21</v>
      </c>
      <c r="E147" s="7" t="s">
        <v>430</v>
      </c>
      <c r="F147" s="7" t="s">
        <v>431</v>
      </c>
      <c r="G147" s="7" t="s">
        <v>472</v>
      </c>
    </row>
    <row r="148">
      <c r="A148" s="6" t="str">
        <f>HYPERLINK("https://www.cusabio.com/ELISA-Kit/Human-Matrix-metalloproteinase-1MMP-1-ELISA-kit-89998.html","CSB-E04672h")</f>
        <v>CSB-E04672h</v>
      </c>
      <c r="B148" s="7" t="s">
        <v>473</v>
      </c>
      <c r="C148" s="7" t="s">
        <v>9</v>
      </c>
      <c r="D148" s="7" t="s">
        <v>26</v>
      </c>
      <c r="E148" s="7" t="s">
        <v>170</v>
      </c>
      <c r="F148" s="7" t="s">
        <v>171</v>
      </c>
      <c r="G148" s="7" t="s">
        <v>474</v>
      </c>
    </row>
    <row r="149">
      <c r="A149" s="6" t="str">
        <f>HYPERLINK("https://www.cusabio.com/ELISA-Kit/Rat-matrix-metalloproteinase-1MMP-1Collagenase-I-ELISA-kit-90001.html","CSB-E07416r")</f>
        <v>CSB-E07416r</v>
      </c>
      <c r="B149" s="7" t="s">
        <v>475</v>
      </c>
      <c r="C149" s="7" t="s">
        <v>31</v>
      </c>
      <c r="D149" s="7" t="s">
        <v>21</v>
      </c>
      <c r="E149" s="7" t="s">
        <v>476</v>
      </c>
      <c r="F149" s="7" t="s">
        <v>477</v>
      </c>
      <c r="G149" s="7" t="s">
        <v>474</v>
      </c>
    </row>
    <row r="150">
      <c r="A150" s="6" t="str">
        <f>HYPERLINK("https://www.cusabio.com/ELISA-Kit/Human-Matrix-metalloproteinase-7MMP-7-ELISA-kit-90073.html","CSB-E04679h")</f>
        <v>CSB-E04679h</v>
      </c>
      <c r="B150" s="7" t="s">
        <v>478</v>
      </c>
      <c r="C150" s="7" t="s">
        <v>9</v>
      </c>
      <c r="D150" s="7" t="s">
        <v>21</v>
      </c>
      <c r="E150" s="7" t="s">
        <v>64</v>
      </c>
      <c r="F150" s="7" t="s">
        <v>65</v>
      </c>
      <c r="G150" s="7" t="s">
        <v>479</v>
      </c>
    </row>
    <row r="151">
      <c r="A151" s="6" t="str">
        <f>HYPERLINK("https://www.cusabio.com/ELISA-Kit/Human-Matrix-metalloproteinase-8Neutrophil-collagenaseMMP-8-ELISA-kit-90075.html","CSB-E04680h")</f>
        <v>CSB-E04680h</v>
      </c>
      <c r="B151" s="7" t="s">
        <v>480</v>
      </c>
      <c r="C151" s="7" t="s">
        <v>9</v>
      </c>
      <c r="D151" s="7" t="s">
        <v>21</v>
      </c>
      <c r="E151" s="7" t="s">
        <v>481</v>
      </c>
      <c r="F151" s="7" t="s">
        <v>482</v>
      </c>
      <c r="G151" s="7" t="s">
        <v>483</v>
      </c>
    </row>
    <row r="152">
      <c r="A152" s="6" t="str">
        <f>HYPERLINK("https://www.cusabio.com/ELISA-Kit/Mouse-matrix-metalloproteinase-9Gelatinase-BMMP-9-ELISA-Kit-90079.html","CSB-E08007m")</f>
        <v>CSB-E08007m</v>
      </c>
      <c r="B152" s="7" t="s">
        <v>484</v>
      </c>
      <c r="C152" s="7" t="s">
        <v>50</v>
      </c>
      <c r="D152" s="7" t="s">
        <v>21</v>
      </c>
      <c r="E152" s="7" t="s">
        <v>359</v>
      </c>
      <c r="F152" s="7" t="s">
        <v>485</v>
      </c>
      <c r="G152" s="7" t="s">
        <v>486</v>
      </c>
    </row>
    <row r="153">
      <c r="A153" s="6" t="str">
        <f>HYPERLINK("https://www.cusabio.com/ELISA-Kit/Rat-matrix-metalloproteinase-9Gelatinase-BMMP-9-ELISA-Kit-90081.html","CSB-E08008r")</f>
        <v>CSB-E08008r</v>
      </c>
      <c r="B153" s="7" t="s">
        <v>487</v>
      </c>
      <c r="C153" s="7" t="s">
        <v>31</v>
      </c>
      <c r="D153" s="7" t="s">
        <v>60</v>
      </c>
      <c r="E153" s="7" t="s">
        <v>453</v>
      </c>
      <c r="F153" s="7" t="s">
        <v>454</v>
      </c>
      <c r="G153" s="7" t="s">
        <v>486</v>
      </c>
    </row>
    <row r="154">
      <c r="A154" s="6" t="str">
        <f>HYPERLINK("https://www.cusabio.com/ELISA-Kit/Human-myeloperoxidaseMPO-ELISA-Kit-90249.html","CSB-E08721h")</f>
        <v>CSB-E08721h</v>
      </c>
      <c r="B154" s="7" t="s">
        <v>488</v>
      </c>
      <c r="C154" s="7" t="s">
        <v>9</v>
      </c>
      <c r="D154" s="7" t="s">
        <v>21</v>
      </c>
      <c r="E154" s="7" t="s">
        <v>52</v>
      </c>
      <c r="F154" s="7" t="s">
        <v>53</v>
      </c>
      <c r="G154" s="7" t="s">
        <v>489</v>
      </c>
    </row>
    <row r="155">
      <c r="A155" s="6" t="str">
        <f>HYPERLINK("https://www.cusabio.com/ELISA-Kit/Human-MesothelinMSLN??‰ELISA-KIT-90692.html","CSB-E13382h")</f>
        <v>CSB-E13382h</v>
      </c>
      <c r="B155" s="7" t="s">
        <v>490</v>
      </c>
      <c r="C155" s="7" t="s">
        <v>9</v>
      </c>
      <c r="D155" s="7" t="s">
        <v>21</v>
      </c>
      <c r="E155" s="7" t="s">
        <v>491</v>
      </c>
      <c r="F155" s="7" t="s">
        <v>223</v>
      </c>
      <c r="G155" s="7" t="s">
        <v>492</v>
      </c>
    </row>
    <row r="156">
      <c r="A156" s="6" t="str">
        <f>HYPERLINK("https://www.cusabio.com/ELISA-Kit/Human-MetallothioneinMT-ELISA-Kit-90759.html","CSB-E09060h")</f>
        <v>CSB-E09060h</v>
      </c>
      <c r="B156" s="7" t="s">
        <v>493</v>
      </c>
      <c r="C156" s="7" t="s">
        <v>9</v>
      </c>
      <c r="D156" s="7" t="s">
        <v>494</v>
      </c>
      <c r="E156" s="7" t="s">
        <v>495</v>
      </c>
      <c r="F156" s="7" t="s">
        <v>496</v>
      </c>
      <c r="G156" s="7" t="s">
        <v>497</v>
      </c>
    </row>
    <row r="157">
      <c r="A157" s="6" t="str">
        <f>HYPERLINK("https://www.cusabio.com/ELISA-Kit/Human-mammary-carcinoma-marker-CA15-3-CA15-3-ELISA-kit-93618.html","CSB-E04772h")</f>
        <v>CSB-E04772h</v>
      </c>
      <c r="B157" s="7" t="s">
        <v>498</v>
      </c>
      <c r="C157" s="7" t="s">
        <v>9</v>
      </c>
      <c r="D157" s="7" t="s">
        <v>348</v>
      </c>
      <c r="E157" s="7" t="s">
        <v>499</v>
      </c>
      <c r="F157" s="7" t="s">
        <v>500</v>
      </c>
      <c r="G157" s="7" t="s">
        <v>501</v>
      </c>
    </row>
    <row r="158">
      <c r="A158" s="6" t="str">
        <f>HYPERLINK("https://www.cusabio.com/ELISA-Kit/Biotin-ELISA-Kit-93727.html","CSB-E16209")</f>
        <v>CSB-E16209</v>
      </c>
      <c r="B158" s="7" t="s">
        <v>502</v>
      </c>
      <c r="C158" s="8"/>
      <c r="D158" s="7" t="s">
        <v>503</v>
      </c>
      <c r="E158" s="7" t="s">
        <v>273</v>
      </c>
      <c r="F158" s="7" t="s">
        <v>504</v>
      </c>
      <c r="G158" s="7" t="s">
        <v>505</v>
      </c>
    </row>
    <row r="159">
      <c r="A159" s="6" t="str">
        <f>HYPERLINK("https://www.cusabio.com/ELISA-Kit/Mouse-soluble-Lectin-like-Oxidized-Low-Density-Lipoprotein-Receptor-1-sLOX-1-ELISA-Kit-94046.html","CSB-E15846m")</f>
        <v>CSB-E15846m</v>
      </c>
      <c r="B159" s="7" t="s">
        <v>506</v>
      </c>
      <c r="C159" s="7" t="s">
        <v>50</v>
      </c>
      <c r="D159" s="7" t="s">
        <v>21</v>
      </c>
      <c r="E159" s="7" t="s">
        <v>64</v>
      </c>
      <c r="F159" s="7" t="s">
        <v>65</v>
      </c>
      <c r="G159" s="7" t="s">
        <v>507</v>
      </c>
    </row>
    <row r="160">
      <c r="A160" s="6" t="str">
        <f>HYPERLINK("https://www.cusabio.com/ELISA-Kit/Human-ProcalcitoninPCT-ELISA-Kit-95492.html","CSB-E09502h")</f>
        <v>CSB-E09502h</v>
      </c>
      <c r="B160" s="7" t="s">
        <v>508</v>
      </c>
      <c r="C160" s="7" t="s">
        <v>9</v>
      </c>
      <c r="D160" s="7" t="s">
        <v>21</v>
      </c>
      <c r="E160" s="7" t="s">
        <v>261</v>
      </c>
      <c r="F160" s="7" t="s">
        <v>207</v>
      </c>
      <c r="G160" s="7" t="s">
        <v>509</v>
      </c>
    </row>
    <row r="161">
      <c r="A161" s="6" t="str">
        <f>HYPERLINK("https://www.cusabio.com/ELISA-Kit/Human-Platelet-Derived-Growth-Factor-BBPDGF-BB-ELISA-kit-95604.html","CSB-E08923h")</f>
        <v>CSB-E08923h</v>
      </c>
      <c r="B161" s="7" t="s">
        <v>510</v>
      </c>
      <c r="C161" s="7" t="s">
        <v>9</v>
      </c>
      <c r="D161" s="7" t="s">
        <v>21</v>
      </c>
      <c r="E161" s="7" t="s">
        <v>145</v>
      </c>
      <c r="F161" s="7" t="s">
        <v>146</v>
      </c>
      <c r="G161" s="7" t="s">
        <v>511</v>
      </c>
    </row>
    <row r="162">
      <c r="A162" s="6" t="str">
        <f>HYPERLINK("https://www.cusabio.com/ELISA-Kit/Human-Platelet-Factor-4PF-4-ELISA-Kit-95922.html","CSB-E07882h")</f>
        <v>CSB-E07882h</v>
      </c>
      <c r="B162" s="7" t="s">
        <v>512</v>
      </c>
      <c r="C162" s="7" t="s">
        <v>9</v>
      </c>
      <c r="D162" s="7" t="s">
        <v>21</v>
      </c>
      <c r="E162" s="7" t="s">
        <v>111</v>
      </c>
      <c r="F162" s="7" t="s">
        <v>112</v>
      </c>
      <c r="G162" s="7" t="s">
        <v>513</v>
      </c>
    </row>
    <row r="163">
      <c r="A163" s="6" t="str">
        <f>HYPERLINK("https://www.cusabio.com/ELISA-Kit/Human-progesterone-induced-blocking-factor-PIBF-Elisa-kit-96361.html","CSB-E12872h")</f>
        <v>CSB-E12872h</v>
      </c>
      <c r="B163" s="7" t="s">
        <v>514</v>
      </c>
      <c r="C163" s="7" t="s">
        <v>9</v>
      </c>
      <c r="D163" s="7" t="s">
        <v>21</v>
      </c>
      <c r="E163" s="7" t="s">
        <v>515</v>
      </c>
      <c r="F163" s="7" t="s">
        <v>516</v>
      </c>
      <c r="G163" s="7" t="s">
        <v>517</v>
      </c>
    </row>
    <row r="164">
      <c r="A164" s="6" t="str">
        <f>HYPERLINK("https://www.cusabio.com/ELISA-Kit/Human-lipoprotein-associated-phospholipase-A2Lp-PLA2-ELISA-Kit-96745.html","CSB-E08319h")</f>
        <v>CSB-E08319h</v>
      </c>
      <c r="B164" s="7" t="s">
        <v>518</v>
      </c>
      <c r="C164" s="7" t="s">
        <v>9</v>
      </c>
      <c r="D164" s="7" t="s">
        <v>21</v>
      </c>
      <c r="E164" s="7" t="s">
        <v>239</v>
      </c>
      <c r="F164" s="7" t="s">
        <v>240</v>
      </c>
      <c r="G164" s="7" t="s">
        <v>519</v>
      </c>
    </row>
    <row r="165">
      <c r="A165" s="6" t="str">
        <f>HYPERLINK("https://www.cusabio.com/ELISA-Kit/Human-Tissue-type-Plasiminogen-Actilyset-PA-ELISA-Kit-96777.html","CSB-E07916h")</f>
        <v>CSB-E07916h</v>
      </c>
      <c r="B165" s="7" t="s">
        <v>520</v>
      </c>
      <c r="C165" s="7" t="s">
        <v>9</v>
      </c>
      <c r="D165" s="7" t="s">
        <v>521</v>
      </c>
      <c r="E165" s="7" t="s">
        <v>522</v>
      </c>
      <c r="F165" s="7" t="s">
        <v>523</v>
      </c>
      <c r="G165" s="7" t="s">
        <v>524</v>
      </c>
    </row>
    <row r="166">
      <c r="A166" s="6" t="str">
        <f>HYPERLINK("https://www.cusabio.com/ELISA-Kit/Mouse-PlasminogenPLG-ELISA-kit-96962.html","CSB-EL018188MO")</f>
        <v>CSB-EL018188MO</v>
      </c>
      <c r="B166" s="7" t="s">
        <v>525</v>
      </c>
      <c r="C166" s="7" t="s">
        <v>50</v>
      </c>
      <c r="D166" s="7" t="s">
        <v>21</v>
      </c>
      <c r="E166" s="7" t="s">
        <v>377</v>
      </c>
      <c r="F166" s="7" t="s">
        <v>526</v>
      </c>
      <c r="G166" s="7" t="s">
        <v>527</v>
      </c>
    </row>
    <row r="167">
      <c r="A167" s="6" t="str">
        <f>HYPERLINK("https://www.cusabio.com/ELISA-Kit/Human-neutrophil-activating-protein-2NAP-2-ELISA-Kit-97539.html","CSB-E04562h")</f>
        <v>CSB-E04562h</v>
      </c>
      <c r="B167" s="7" t="s">
        <v>528</v>
      </c>
      <c r="C167" s="7" t="s">
        <v>9</v>
      </c>
      <c r="D167" s="7" t="s">
        <v>21</v>
      </c>
      <c r="E167" s="7" t="s">
        <v>64</v>
      </c>
      <c r="F167" s="7" t="s">
        <v>65</v>
      </c>
      <c r="G167" s="7" t="s">
        <v>529</v>
      </c>
    </row>
    <row r="168">
      <c r="A168" s="6" t="str">
        <f>HYPERLINK("https://www.cusabio.com/ELISA-Kit/Human-proteoglycan-4PRG4-ELISA-Kit-98008.html","CSB-E14124h")</f>
        <v>CSB-E14124h</v>
      </c>
      <c r="B168" s="7" t="s">
        <v>530</v>
      </c>
      <c r="C168" s="7" t="s">
        <v>9</v>
      </c>
      <c r="D168" s="7" t="s">
        <v>531</v>
      </c>
      <c r="E168" s="7" t="s">
        <v>453</v>
      </c>
      <c r="F168" s="7" t="s">
        <v>516</v>
      </c>
      <c r="G168" s="7" t="s">
        <v>532</v>
      </c>
    </row>
    <row r="169">
      <c r="A169" s="6" t="str">
        <f>HYPERLINK("https://www.cusabio.com/ELISA-Kit/Human-ProlactinLuteotropic-HormonePRLLTH-ELISA-Kit-98143.html","CSB-E06883h")</f>
        <v>CSB-E06883h</v>
      </c>
      <c r="B169" s="7" t="s">
        <v>533</v>
      </c>
      <c r="C169" s="7" t="s">
        <v>9</v>
      </c>
      <c r="D169" s="7" t="s">
        <v>51</v>
      </c>
      <c r="E169" s="7" t="s">
        <v>534</v>
      </c>
      <c r="F169" s="7" t="s">
        <v>535</v>
      </c>
      <c r="G169" s="7" t="s">
        <v>536</v>
      </c>
    </row>
    <row r="170">
      <c r="A170" s="6" t="str">
        <f>HYPERLINK("https://www.cusabio.com/ELISA-Kit/Bovine-progesteronePROG-ELISA-Kit-98257.html","CSB-E08172b")</f>
        <v>CSB-E08172b</v>
      </c>
      <c r="B170" s="7" t="s">
        <v>537</v>
      </c>
      <c r="C170" s="7" t="s">
        <v>191</v>
      </c>
      <c r="D170" s="7" t="s">
        <v>10</v>
      </c>
      <c r="E170" s="7" t="s">
        <v>538</v>
      </c>
      <c r="F170" s="7" t="s">
        <v>539</v>
      </c>
      <c r="G170" s="7" t="s">
        <v>540</v>
      </c>
    </row>
    <row r="171">
      <c r="A171" s="6" t="str">
        <f>HYPERLINK("https://www.cusabio.com/ELISA-Kit/Human-ProgesteronePROG-ELISA-kit-98266.html","CSB-E07283h")</f>
        <v>CSB-E07283h</v>
      </c>
      <c r="B171" s="7" t="s">
        <v>541</v>
      </c>
      <c r="C171" s="7" t="s">
        <v>9</v>
      </c>
      <c r="D171" s="7" t="s">
        <v>243</v>
      </c>
      <c r="E171" s="7" t="s">
        <v>538</v>
      </c>
      <c r="F171" s="7" t="s">
        <v>542</v>
      </c>
      <c r="G171" s="7" t="s">
        <v>540</v>
      </c>
    </row>
    <row r="172">
      <c r="A172" s="6" t="str">
        <f>HYPERLINK("https://www.cusabio.com/ELISA-Kit/Mouse-ProgesteronePROG-ELISA-Kit-98268.html","CSB-E05104m")</f>
        <v>CSB-E05104m</v>
      </c>
      <c r="B172" s="7" t="s">
        <v>543</v>
      </c>
      <c r="C172" s="7" t="s">
        <v>50</v>
      </c>
      <c r="D172" s="7" t="s">
        <v>10</v>
      </c>
      <c r="E172" s="7" t="s">
        <v>544</v>
      </c>
      <c r="F172" s="7" t="s">
        <v>539</v>
      </c>
      <c r="G172" s="7" t="s">
        <v>540</v>
      </c>
    </row>
    <row r="173">
      <c r="A173" s="6" t="str">
        <f>HYPERLINK("https://www.cusabio.com/ELISA-Kit/Rat-ProgesteronePROG-ELISA-kit-98271.html","CSB-E07282r")</f>
        <v>CSB-E07282r</v>
      </c>
      <c r="B173" s="7" t="s">
        <v>545</v>
      </c>
      <c r="C173" s="7" t="s">
        <v>31</v>
      </c>
      <c r="D173" s="7" t="s">
        <v>546</v>
      </c>
      <c r="E173" s="7" t="s">
        <v>547</v>
      </c>
      <c r="F173" s="7" t="s">
        <v>548</v>
      </c>
      <c r="G173" s="7" t="s">
        <v>540</v>
      </c>
    </row>
    <row r="174">
      <c r="A174" s="6" t="str">
        <f>HYPERLINK("https://www.cusabio.com/ELISA-Kit/Sheep-ProgesteronePROG-ELISA-Kit-98274.html","CSB-E13176Sh")</f>
        <v>CSB-E13176Sh</v>
      </c>
      <c r="B174" s="7" t="s">
        <v>549</v>
      </c>
      <c r="C174" s="7" t="s">
        <v>256</v>
      </c>
      <c r="D174" s="8"/>
      <c r="E174" s="8"/>
      <c r="F174" s="8"/>
      <c r="G174" s="7" t="s">
        <v>540</v>
      </c>
    </row>
    <row r="175">
      <c r="A175" s="6" t="str">
        <f>HYPERLINK("https://www.cusabio.com/ELISA-Kit/human-prosaposinPSAPElisa-kit-98517.html","CSB-E12837h")</f>
        <v>CSB-E12837h</v>
      </c>
      <c r="B175" s="7" t="s">
        <v>550</v>
      </c>
      <c r="C175" s="7" t="s">
        <v>9</v>
      </c>
      <c r="D175" s="7" t="s">
        <v>60</v>
      </c>
      <c r="E175" s="7" t="s">
        <v>551</v>
      </c>
      <c r="F175" s="7" t="s">
        <v>552</v>
      </c>
      <c r="G175" s="7" t="s">
        <v>553</v>
      </c>
    </row>
    <row r="176">
      <c r="A176" s="6" t="str">
        <f>HYPERLINK("https://www.cusabio.com/ELISA-Kit/Human-Pentraxin-3-PTX3ELISA-Kit-99138.html","CSB-E12926h")</f>
        <v>CSB-E12926h</v>
      </c>
      <c r="B176" s="7" t="s">
        <v>554</v>
      </c>
      <c r="C176" s="7" t="s">
        <v>9</v>
      </c>
      <c r="D176" s="7" t="s">
        <v>21</v>
      </c>
      <c r="E176" s="7" t="s">
        <v>130</v>
      </c>
      <c r="F176" s="7" t="s">
        <v>131</v>
      </c>
      <c r="G176" s="7" t="s">
        <v>555</v>
      </c>
    </row>
    <row r="177">
      <c r="A177" s="6" t="str">
        <f>HYPERLINK("https://www.cusabio.com/ELISA-Kit/Human-chemerin-ELISA-Kit-99836.html","CSB-E10398h")</f>
        <v>CSB-E10398h</v>
      </c>
      <c r="B177" s="7" t="s">
        <v>556</v>
      </c>
      <c r="C177" s="7" t="s">
        <v>9</v>
      </c>
      <c r="D177" s="7" t="s">
        <v>21</v>
      </c>
      <c r="E177" s="7" t="s">
        <v>557</v>
      </c>
      <c r="F177" s="7" t="s">
        <v>558</v>
      </c>
      <c r="G177" s="7" t="s">
        <v>559</v>
      </c>
    </row>
    <row r="178">
      <c r="A178" s="6" t="str">
        <f>HYPERLINK("https://www.cusabio.com/ELISA-Kit/Human-Retinol-binding-protein-4RBP-4-ELISA-Kit-100120.html","CSB-E09423h")</f>
        <v>CSB-E09423h</v>
      </c>
      <c r="B178" s="7" t="s">
        <v>560</v>
      </c>
      <c r="C178" s="7" t="s">
        <v>9</v>
      </c>
      <c r="D178" s="7" t="s">
        <v>21</v>
      </c>
      <c r="E178" s="7" t="s">
        <v>68</v>
      </c>
      <c r="F178" s="7" t="s">
        <v>69</v>
      </c>
      <c r="G178" s="7" t="s">
        <v>561</v>
      </c>
    </row>
    <row r="179">
      <c r="A179" s="6" t="str">
        <f>HYPERLINK("https://www.cusabio.com/ELISA-Kit/Rat-Retinol-binding-protein-4RBP-4-ELISA-Kit-100124.html","CSB-E09424r")</f>
        <v>CSB-E09424r</v>
      </c>
      <c r="B179" s="7" t="s">
        <v>562</v>
      </c>
      <c r="C179" s="7" t="s">
        <v>31</v>
      </c>
      <c r="D179" s="8"/>
      <c r="E179" s="8"/>
      <c r="F179" s="8"/>
      <c r="G179" s="7" t="s">
        <v>561</v>
      </c>
    </row>
    <row r="180">
      <c r="A180" s="6" t="str">
        <f>HYPERLINK("https://www.cusabio.com/ELISA-Kit/human-Resistin-ELISA-KIT-100347.html","CSB-E06884h")</f>
        <v>CSB-E06884h</v>
      </c>
      <c r="B180" s="7" t="s">
        <v>563</v>
      </c>
      <c r="C180" s="7" t="s">
        <v>9</v>
      </c>
      <c r="D180" s="7" t="s">
        <v>21</v>
      </c>
      <c r="E180" s="7" t="s">
        <v>170</v>
      </c>
      <c r="F180" s="7" t="s">
        <v>171</v>
      </c>
      <c r="G180" s="7" t="s">
        <v>564</v>
      </c>
    </row>
    <row r="181">
      <c r="A181" s="6" t="str">
        <f>HYPERLINK("https://www.cusabio.com/ELISA-Kit/Mouse-Resistin-ELISA-Kit-100348.html","CSB-E06886m")</f>
        <v>CSB-E06886m</v>
      </c>
      <c r="B181" s="7" t="s">
        <v>565</v>
      </c>
      <c r="C181" s="7" t="s">
        <v>50</v>
      </c>
      <c r="D181" s="7" t="s">
        <v>26</v>
      </c>
      <c r="E181" s="7" t="s">
        <v>491</v>
      </c>
      <c r="F181" s="7" t="s">
        <v>566</v>
      </c>
      <c r="G181" s="7" t="s">
        <v>564</v>
      </c>
    </row>
    <row r="182">
      <c r="A182" s="6" t="str">
        <f>HYPERLINK("https://www.cusabio.com/ELISA-Kit/Human-S100-calcium-binding-protein-A12Calgranulin-CS100A12-ELISA-Kit-102021.html","CSB-E13095h")</f>
        <v>CSB-E13095h</v>
      </c>
      <c r="B182" s="7" t="s">
        <v>567</v>
      </c>
      <c r="C182" s="7" t="s">
        <v>9</v>
      </c>
      <c r="D182" s="7" t="s">
        <v>21</v>
      </c>
      <c r="E182" s="7" t="s">
        <v>522</v>
      </c>
      <c r="F182" s="7" t="s">
        <v>568</v>
      </c>
      <c r="G182" s="7" t="s">
        <v>569</v>
      </c>
    </row>
    <row r="183">
      <c r="A183" s="6" t="str">
        <f>HYPERLINK("https://www.cusabio.com/ELISA-Kit/Human-Soluble-protein-100BS-100B-ELISA-Kit-102070.html","CSB-E08065h")</f>
        <v>CSB-E08065h</v>
      </c>
      <c r="B183" s="7" t="s">
        <v>570</v>
      </c>
      <c r="C183" s="7" t="s">
        <v>9</v>
      </c>
      <c r="D183" s="7" t="s">
        <v>571</v>
      </c>
      <c r="E183" s="7" t="s">
        <v>64</v>
      </c>
      <c r="F183" s="7" t="s">
        <v>65</v>
      </c>
      <c r="G183" s="7" t="s">
        <v>572</v>
      </c>
    </row>
    <row r="184">
      <c r="A184" s="6" t="str">
        <f>HYPERLINK("https://www.cusabio.com/ELISA-Kit/Mouse-serum-amyloid-A1-SAA1-ELISA-kit-102112.html","CSB-EL020656MO")</f>
        <v>CSB-EL020656MO</v>
      </c>
      <c r="B184" s="7" t="s">
        <v>573</v>
      </c>
      <c r="C184" s="7" t="s">
        <v>50</v>
      </c>
      <c r="D184" s="7" t="s">
        <v>574</v>
      </c>
      <c r="E184" s="7" t="s">
        <v>575</v>
      </c>
      <c r="F184" s="7" t="s">
        <v>193</v>
      </c>
      <c r="G184" s="7" t="s">
        <v>576</v>
      </c>
    </row>
    <row r="185">
      <c r="A185" s="6" t="str">
        <f>HYPERLINK("https://www.cusabio.com/ELISA-Kit/Human-E-Selectin-ELISA-kit-102769.html","CSB-E04540h")</f>
        <v>CSB-E04540h</v>
      </c>
      <c r="B185" s="7" t="s">
        <v>577</v>
      </c>
      <c r="C185" s="7" t="s">
        <v>9</v>
      </c>
      <c r="D185" s="7" t="s">
        <v>21</v>
      </c>
      <c r="E185" s="7" t="s">
        <v>170</v>
      </c>
      <c r="F185" s="7" t="s">
        <v>171</v>
      </c>
      <c r="G185" s="7" t="s">
        <v>578</v>
      </c>
    </row>
    <row r="186">
      <c r="A186" s="6" t="str">
        <f>HYPERLINK("https://www.cusabio.com/ELISA-Kit/Human-L-Selectin-ELISA-kit-102779.html","CSB-E04653h")</f>
        <v>CSB-E04653h</v>
      </c>
      <c r="B186" s="7" t="s">
        <v>579</v>
      </c>
      <c r="C186" s="7" t="s">
        <v>9</v>
      </c>
      <c r="D186" s="7" t="s">
        <v>21</v>
      </c>
      <c r="E186" s="7" t="s">
        <v>263</v>
      </c>
      <c r="F186" s="7" t="s">
        <v>264</v>
      </c>
      <c r="G186" s="7" t="s">
        <v>580</v>
      </c>
    </row>
    <row r="187">
      <c r="A187" s="6" t="str">
        <f>HYPERLINK("https://www.cusabio.com/ELISA-Kit/Mouse-P-Selectin-ELISA-kit-102785.html","CSB-E04709m")</f>
        <v>CSB-E04709m</v>
      </c>
      <c r="B187" s="7" t="s">
        <v>581</v>
      </c>
      <c r="C187" s="7" t="s">
        <v>50</v>
      </c>
      <c r="D187" s="7" t="s">
        <v>21</v>
      </c>
      <c r="E187" s="7" t="s">
        <v>145</v>
      </c>
      <c r="F187" s="7" t="s">
        <v>226</v>
      </c>
      <c r="G187" s="7" t="s">
        <v>582</v>
      </c>
    </row>
    <row r="188">
      <c r="A188" s="6" t="str">
        <f>HYPERLINK("https://www.cusabio.com/ELISA-Kit/Human-Visceral-adipose-specific-serine-protease-inhibitorvaspin-ELISA-Kit-102940.html","CSB-E09771h")</f>
        <v>CSB-E09771h</v>
      </c>
      <c r="B188" s="7" t="s">
        <v>583</v>
      </c>
      <c r="C188" s="7" t="s">
        <v>9</v>
      </c>
      <c r="D188" s="7" t="s">
        <v>21</v>
      </c>
      <c r="E188" s="7" t="s">
        <v>145</v>
      </c>
      <c r="F188" s="7" t="s">
        <v>226</v>
      </c>
      <c r="G188" s="7" t="s">
        <v>584</v>
      </c>
    </row>
    <row r="189">
      <c r="A189" s="6" t="str">
        <f>HYPERLINK("https://www.cusabio.com/ELISA-Kit/Human-plasminogen-activator-inhibitor-1PAI-1-ELISA-Kit-103004.html","CSB-E07946h")</f>
        <v>CSB-E07946h</v>
      </c>
      <c r="B189" s="7" t="s">
        <v>585</v>
      </c>
      <c r="C189" s="7" t="s">
        <v>9</v>
      </c>
      <c r="D189" s="7" t="s">
        <v>21</v>
      </c>
      <c r="E189" s="7" t="s">
        <v>32</v>
      </c>
      <c r="F189" s="7" t="s">
        <v>586</v>
      </c>
      <c r="G189" s="7" t="s">
        <v>587</v>
      </c>
    </row>
    <row r="190">
      <c r="A190" s="6" t="str">
        <f>HYPERLINK("https://www.cusabio.com/ELISA-Kit/Rat-plasminogen-activator-inhibitor-1PAI1-ELISA-Kit-103007.html","CSB-E07948r")</f>
        <v>CSB-E07948r</v>
      </c>
      <c r="B190" s="7" t="s">
        <v>588</v>
      </c>
      <c r="C190" s="7" t="s">
        <v>31</v>
      </c>
      <c r="D190" s="7" t="s">
        <v>21</v>
      </c>
      <c r="E190" s="7" t="s">
        <v>589</v>
      </c>
      <c r="F190" s="7" t="s">
        <v>131</v>
      </c>
      <c r="G190" s="7" t="s">
        <v>587</v>
      </c>
    </row>
    <row r="191">
      <c r="A191" s="6" t="str">
        <f>HYPERLINK("https://www.cusabio.com/ELISA-Kit/Human-sex-hormone-binding-globulinSHBG-ELISA-Kit-103424.html","CSB-E08232h")</f>
        <v>CSB-E08232h</v>
      </c>
      <c r="B191" s="7" t="s">
        <v>590</v>
      </c>
      <c r="C191" s="7" t="s">
        <v>9</v>
      </c>
      <c r="D191" s="7" t="s">
        <v>21</v>
      </c>
      <c r="E191" s="7" t="s">
        <v>591</v>
      </c>
      <c r="F191" s="7" t="s">
        <v>592</v>
      </c>
      <c r="G191" s="7" t="s">
        <v>593</v>
      </c>
    </row>
    <row r="192">
      <c r="A192" s="6" t="str">
        <f>HYPERLINK("https://www.cusabio.com/ELISA-Kit/Human-Superoxide-dismutase--Cu-Zn---SOD1--ELISA-kit-105357.html","CSB-E16845h")</f>
        <v>CSB-E16845h</v>
      </c>
      <c r="B192" s="7" t="s">
        <v>594</v>
      </c>
      <c r="C192" s="7" t="s">
        <v>9</v>
      </c>
      <c r="D192" s="7" t="s">
        <v>21</v>
      </c>
      <c r="E192" s="7" t="s">
        <v>595</v>
      </c>
      <c r="F192" s="7" t="s">
        <v>410</v>
      </c>
      <c r="G192" s="7" t="s">
        <v>596</v>
      </c>
    </row>
    <row r="193">
      <c r="A193" s="6" t="str">
        <f>HYPERLINK("https://www.cusabio.com/ELISA-Kit/Mouse-Super-Oxidase-DimutaseSOD-ELISA-Kit-105359.html","CSB-E08556m")</f>
        <v>CSB-E08556m</v>
      </c>
      <c r="B193" s="7" t="s">
        <v>597</v>
      </c>
      <c r="C193" s="7" t="s">
        <v>50</v>
      </c>
      <c r="D193" s="7" t="s">
        <v>21</v>
      </c>
      <c r="E193" s="7" t="s">
        <v>598</v>
      </c>
      <c r="F193" s="7" t="s">
        <v>599</v>
      </c>
      <c r="G193" s="7" t="s">
        <v>596</v>
      </c>
    </row>
    <row r="194">
      <c r="A194" s="6" t="str">
        <f>HYPERLINK("https://www.cusabio.com/ELISA-Kit/Human-OsteopontinOPN-ELISA-Kit-105826.html","CSB-E08392h")</f>
        <v>CSB-E08392h</v>
      </c>
      <c r="B194" s="7" t="s">
        <v>600</v>
      </c>
      <c r="C194" s="7" t="s">
        <v>9</v>
      </c>
      <c r="D194" s="7" t="s">
        <v>601</v>
      </c>
      <c r="E194" s="7" t="s">
        <v>263</v>
      </c>
      <c r="F194" s="7" t="s">
        <v>264</v>
      </c>
      <c r="G194" s="7" t="s">
        <v>602</v>
      </c>
    </row>
    <row r="195">
      <c r="A195" s="6" t="str">
        <f>HYPERLINK("https://www.cusabio.com/ELISA-Kit/Rat-OsteopontinOPN-ELISA-Kit-105830.html","CSB-E08393r")</f>
        <v>CSB-E08393r</v>
      </c>
      <c r="B195" s="7" t="s">
        <v>603</v>
      </c>
      <c r="C195" s="7" t="s">
        <v>31</v>
      </c>
      <c r="D195" s="7" t="s">
        <v>21</v>
      </c>
      <c r="E195" s="7" t="s">
        <v>604</v>
      </c>
      <c r="F195" s="7" t="s">
        <v>605</v>
      </c>
      <c r="G195" s="7" t="s">
        <v>606</v>
      </c>
    </row>
    <row r="196">
      <c r="A196" s="6" t="str">
        <f>HYPERLINK("https://www.cusabio.com/ELISA-Kit/Canine-Testosterone-T-ELISA-Kit-106999.html","CSB-E06893c")</f>
        <v>CSB-E06893c</v>
      </c>
      <c r="B196" s="7" t="s">
        <v>607</v>
      </c>
      <c r="C196" s="7" t="s">
        <v>72</v>
      </c>
      <c r="D196" s="7" t="s">
        <v>21</v>
      </c>
      <c r="E196" s="7" t="s">
        <v>608</v>
      </c>
      <c r="F196" s="7" t="s">
        <v>609</v>
      </c>
      <c r="G196" s="7" t="s">
        <v>610</v>
      </c>
    </row>
    <row r="197">
      <c r="A197" s="6" t="str">
        <f>HYPERLINK("https://www.cusabio.com/ELISA-Kit/Fish-TestosteroneT-ELISA-Kit-107001.html","CSB-E17554Fh")</f>
        <v>CSB-E17554Fh</v>
      </c>
      <c r="B197" s="7" t="s">
        <v>611</v>
      </c>
      <c r="C197" s="7" t="s">
        <v>196</v>
      </c>
      <c r="D197" s="7" t="s">
        <v>21</v>
      </c>
      <c r="E197" s="7" t="s">
        <v>608</v>
      </c>
      <c r="F197" s="7" t="s">
        <v>609</v>
      </c>
      <c r="G197" s="7" t="s">
        <v>610</v>
      </c>
    </row>
    <row r="198">
      <c r="A198" s="6" t="str">
        <f>HYPERLINK("https://www.cusabio.com/ELISA-Kit/Horse-TestosteroneT-ELISA-Kit-107002.html","CSB-E13193Hs")</f>
        <v>CSB-E13193Hs</v>
      </c>
      <c r="B198" s="7" t="s">
        <v>612</v>
      </c>
      <c r="C198" s="7" t="s">
        <v>613</v>
      </c>
      <c r="D198" s="7" t="s">
        <v>614</v>
      </c>
      <c r="E198" s="7" t="s">
        <v>608</v>
      </c>
      <c r="F198" s="7" t="s">
        <v>609</v>
      </c>
      <c r="G198" s="7" t="s">
        <v>610</v>
      </c>
    </row>
    <row r="199">
      <c r="A199" s="6" t="str">
        <f>HYPERLINK("https://www.cusabio.com/ELISA-Kit/Mouse-TestosteroneT-ELISA-Kit-107008.html","CSB-E05101m")</f>
        <v>CSB-E05101m</v>
      </c>
      <c r="B199" s="7" t="s">
        <v>615</v>
      </c>
      <c r="C199" s="7" t="s">
        <v>50</v>
      </c>
      <c r="D199" s="7" t="s">
        <v>60</v>
      </c>
      <c r="E199" s="7" t="s">
        <v>616</v>
      </c>
      <c r="F199" s="7" t="s">
        <v>617</v>
      </c>
      <c r="G199" s="7" t="s">
        <v>610</v>
      </c>
    </row>
    <row r="200">
      <c r="A200" s="6" t="str">
        <f>HYPERLINK("https://www.cusabio.com/ELISA-Kit/Rat-TestosteroneT-ELISA-Kit-107011.html","CSB-E05100r")</f>
        <v>CSB-E05100r</v>
      </c>
      <c r="B200" s="7" t="s">
        <v>618</v>
      </c>
      <c r="C200" s="7" t="s">
        <v>31</v>
      </c>
      <c r="D200" s="7" t="s">
        <v>26</v>
      </c>
      <c r="E200" s="7" t="s">
        <v>619</v>
      </c>
      <c r="F200" s="7" t="s">
        <v>620</v>
      </c>
      <c r="G200" s="7" t="s">
        <v>610</v>
      </c>
    </row>
    <row r="201">
      <c r="A201" s="6" t="str">
        <f>HYPERLINK("https://www.cusabio.com/ELISA-Kit/Chicken-Tri-iodothyronineT3-ELISA-Kit-107018.html","CSB-E13270C")</f>
        <v>CSB-E13270C</v>
      </c>
      <c r="B201" s="7" t="s">
        <v>621</v>
      </c>
      <c r="C201" s="7" t="s">
        <v>622</v>
      </c>
      <c r="D201" s="7" t="s">
        <v>21</v>
      </c>
      <c r="E201" s="7" t="s">
        <v>623</v>
      </c>
      <c r="F201" s="7" t="s">
        <v>624</v>
      </c>
      <c r="G201" s="7" t="s">
        <v>625</v>
      </c>
    </row>
    <row r="202">
      <c r="A202" s="6" t="str">
        <f>HYPERLINK("https://www.cusabio.com/ELISA-Kit/Mouse-Tri-iodothyronineT3-ELISA-Kit-107024.html","CSB-E05086m")</f>
        <v>CSB-E05086m</v>
      </c>
      <c r="B202" s="7" t="s">
        <v>626</v>
      </c>
      <c r="C202" s="7" t="s">
        <v>50</v>
      </c>
      <c r="D202" s="7" t="s">
        <v>21</v>
      </c>
      <c r="E202" s="7" t="s">
        <v>623</v>
      </c>
      <c r="F202" s="7" t="s">
        <v>624</v>
      </c>
      <c r="G202" s="7" t="s">
        <v>625</v>
      </c>
    </row>
    <row r="203">
      <c r="A203" s="6" t="str">
        <f>HYPERLINK("https://www.cusabio.com/ELISA-Kit/Rat-Tri-iodothyronineT3-ELISA-Kit-107026.html","CSB-E05085r")</f>
        <v>CSB-E05085r</v>
      </c>
      <c r="B203" s="7" t="s">
        <v>627</v>
      </c>
      <c r="C203" s="7" t="s">
        <v>31</v>
      </c>
      <c r="D203" s="7" t="s">
        <v>26</v>
      </c>
      <c r="E203" s="7" t="s">
        <v>623</v>
      </c>
      <c r="F203" s="7" t="s">
        <v>624</v>
      </c>
      <c r="G203" s="7" t="s">
        <v>625</v>
      </c>
    </row>
    <row r="204">
      <c r="A204" s="6" t="str">
        <f>HYPERLINK("https://www.cusabio.com/ELISA-Kit/Chicken-thyroxine-T4-ELISA-Kit-107032.html","CSB-E15787C")</f>
        <v>CSB-E15787C</v>
      </c>
      <c r="B204" s="7" t="s">
        <v>628</v>
      </c>
      <c r="C204" s="7" t="s">
        <v>622</v>
      </c>
      <c r="D204" s="7" t="s">
        <v>10</v>
      </c>
      <c r="E204" s="7" t="s">
        <v>629</v>
      </c>
      <c r="F204" s="7" t="s">
        <v>630</v>
      </c>
      <c r="G204" s="7" t="s">
        <v>631</v>
      </c>
    </row>
    <row r="205">
      <c r="A205" s="6" t="str">
        <f>HYPERLINK("https://www.cusabio.com/ELISA-Kit/Fish-ThyroxineT4-ELISA-Kit-107034.html","CSB-E08489f")</f>
        <v>CSB-E08489f</v>
      </c>
      <c r="B205" s="7" t="s">
        <v>632</v>
      </c>
      <c r="C205" s="7" t="s">
        <v>196</v>
      </c>
      <c r="D205" s="7" t="s">
        <v>21</v>
      </c>
      <c r="E205" s="7" t="s">
        <v>629</v>
      </c>
      <c r="F205" s="7" t="s">
        <v>630</v>
      </c>
      <c r="G205" s="7" t="s">
        <v>631</v>
      </c>
    </row>
    <row r="206">
      <c r="A206" s="6" t="str">
        <f>HYPERLINK("https://www.cusabio.com/ELISA-Kit/Mouse-thyroxineT4-ELISA-Kit-107038.html","CSB-E05083m")</f>
        <v>CSB-E05083m</v>
      </c>
      <c r="B206" s="7" t="s">
        <v>633</v>
      </c>
      <c r="C206" s="7" t="s">
        <v>50</v>
      </c>
      <c r="D206" s="7" t="s">
        <v>21</v>
      </c>
      <c r="E206" s="7" t="s">
        <v>629</v>
      </c>
      <c r="F206" s="7" t="s">
        <v>630</v>
      </c>
      <c r="G206" s="7" t="s">
        <v>631</v>
      </c>
    </row>
    <row r="207">
      <c r="A207" s="6" t="str">
        <f>HYPERLINK("https://www.cusabio.com/ELISA-Kit/Rat-thyroxineT4-ELISA-Kit-107041.html","CSB-E05082r")</f>
        <v>CSB-E05082r</v>
      </c>
      <c r="B207" s="7" t="s">
        <v>634</v>
      </c>
      <c r="C207" s="7" t="s">
        <v>31</v>
      </c>
      <c r="D207" s="7" t="s">
        <v>51</v>
      </c>
      <c r="E207" s="7" t="s">
        <v>629</v>
      </c>
      <c r="F207" s="7" t="s">
        <v>630</v>
      </c>
      <c r="G207" s="7" t="s">
        <v>631</v>
      </c>
    </row>
    <row r="208">
      <c r="A208" s="6" t="str">
        <f>HYPERLINK("https://www.cusabio.com/ELISA-Kit/Human-ThyroglobulinTG-ELISA-Kit-107963.html","CSB-E04990h")</f>
        <v>CSB-E04990h</v>
      </c>
      <c r="B208" s="7" t="s">
        <v>635</v>
      </c>
      <c r="C208" s="7" t="s">
        <v>9</v>
      </c>
      <c r="D208" s="7" t="s">
        <v>60</v>
      </c>
      <c r="E208" s="7" t="s">
        <v>636</v>
      </c>
      <c r="F208" s="7" t="s">
        <v>204</v>
      </c>
      <c r="G208" s="7" t="s">
        <v>637</v>
      </c>
    </row>
    <row r="209">
      <c r="A209" s="6" t="str">
        <f>HYPERLINK("https://www.cusabio.com/ELISA-Kit/Human-Transforming-Growth-factor-β1TGF-β1-ELISA-kit-107985.html","CSB-E04725h")</f>
        <v>CSB-E04725h</v>
      </c>
      <c r="B209" s="7" t="s">
        <v>638</v>
      </c>
      <c r="C209" s="7" t="s">
        <v>9</v>
      </c>
      <c r="D209" s="7" t="s">
        <v>281</v>
      </c>
      <c r="E209" s="7" t="s">
        <v>263</v>
      </c>
      <c r="F209" s="7" t="s">
        <v>639</v>
      </c>
      <c r="G209" s="7" t="s">
        <v>640</v>
      </c>
    </row>
    <row r="210">
      <c r="A210" s="6" t="str">
        <f>HYPERLINK("https://www.cusabio.com/ELISA-Kit/Human-transforming-growth-factors-β2TGFβ2-ELISA-Kit-107997.html","CSB-E09783h")</f>
        <v>CSB-E09783h</v>
      </c>
      <c r="B210" s="7" t="s">
        <v>641</v>
      </c>
      <c r="C210" s="7" t="s">
        <v>9</v>
      </c>
      <c r="D210" s="7" t="s">
        <v>243</v>
      </c>
      <c r="E210" s="7" t="s">
        <v>642</v>
      </c>
      <c r="F210" s="7" t="s">
        <v>643</v>
      </c>
      <c r="G210" s="7" t="s">
        <v>644</v>
      </c>
    </row>
    <row r="211">
      <c r="A211" s="6" t="str">
        <f>HYPERLINK("https://www.cusabio.com/ELISA-Kit/Mouse-thrombospondin-1TSP-1-ELISA-Kit-108102.html","CSB-E08765m")</f>
        <v>CSB-E08765m</v>
      </c>
      <c r="B211" s="7" t="s">
        <v>645</v>
      </c>
      <c r="C211" s="7" t="s">
        <v>50</v>
      </c>
      <c r="D211" s="7" t="s">
        <v>21</v>
      </c>
      <c r="E211" s="7" t="s">
        <v>192</v>
      </c>
      <c r="F211" s="7" t="s">
        <v>204</v>
      </c>
      <c r="G211" s="7" t="s">
        <v>646</v>
      </c>
    </row>
    <row r="212">
      <c r="A212" s="6" t="str">
        <f>HYPERLINK("https://www.cusabio.com/ELISA-Kit/Human-Tissue-Inhibitor-Of-Matrix-Metalloprotease-1-TIMP-1-ELISA-KIT-108304.html","CSB-E08003h")</f>
        <v>CSB-E08003h</v>
      </c>
      <c r="B212" s="7" t="s">
        <v>647</v>
      </c>
      <c r="C212" s="7" t="s">
        <v>9</v>
      </c>
      <c r="D212" s="7" t="s">
        <v>21</v>
      </c>
      <c r="E212" s="7" t="s">
        <v>437</v>
      </c>
      <c r="F212" s="7" t="s">
        <v>648</v>
      </c>
      <c r="G212" s="7" t="s">
        <v>649</v>
      </c>
    </row>
    <row r="213">
      <c r="A213" s="6" t="str">
        <f>HYPERLINK("https://www.cusabio.com/ELISA-Kit/Rat-tissue-inhibitors-of-metalloproteinase-1TIMP-1-ELISA-Kit-108309.html","CSB-E08005r")</f>
        <v>CSB-E08005r</v>
      </c>
      <c r="B213" s="7" t="s">
        <v>650</v>
      </c>
      <c r="C213" s="7" t="s">
        <v>31</v>
      </c>
      <c r="D213" s="7" t="s">
        <v>26</v>
      </c>
      <c r="E213" s="7" t="s">
        <v>52</v>
      </c>
      <c r="F213" s="7" t="s">
        <v>651</v>
      </c>
      <c r="G213" s="7" t="s">
        <v>649</v>
      </c>
    </row>
    <row r="214">
      <c r="A214" s="6" t="str">
        <f>HYPERLINK("https://www.cusabio.com/ELISA-Kit/Pig-Tumor-necrosis-factor-TNFTNFATNFSF2-ELISA-kit-109333.html","CSB-E16980p")</f>
        <v>CSB-E16980p</v>
      </c>
      <c r="B214" s="7" t="s">
        <v>652</v>
      </c>
      <c r="C214" s="7" t="s">
        <v>80</v>
      </c>
      <c r="D214" s="7" t="s">
        <v>26</v>
      </c>
      <c r="E214" s="7" t="s">
        <v>653</v>
      </c>
      <c r="F214" s="7" t="s">
        <v>654</v>
      </c>
      <c r="G214" s="7" t="s">
        <v>655</v>
      </c>
    </row>
    <row r="215">
      <c r="A215" s="6" t="str">
        <f>HYPERLINK("https://www.cusabio.com/ELISA-Kit/Human-OsteoprotegerinOPG-ELISA-KIT-109367.html","CSB-E04692h")</f>
        <v>CSB-E04692h</v>
      </c>
      <c r="B215" s="7" t="s">
        <v>656</v>
      </c>
      <c r="C215" s="7" t="s">
        <v>9</v>
      </c>
      <c r="D215" s="7" t="s">
        <v>21</v>
      </c>
      <c r="E215" s="7" t="s">
        <v>261</v>
      </c>
      <c r="F215" s="7" t="s">
        <v>207</v>
      </c>
      <c r="G215" s="7" t="s">
        <v>657</v>
      </c>
    </row>
    <row r="216">
      <c r="A216" s="6" t="str">
        <f>HYPERLINK("https://www.cusabio.com/ELISA-Kit/Rat-OsteoprotegerinOPG-ELISA-KIT-109369.html","CSB-E07404r")</f>
        <v>CSB-E07404r</v>
      </c>
      <c r="B216" s="7" t="s">
        <v>658</v>
      </c>
      <c r="C216" s="7" t="s">
        <v>31</v>
      </c>
      <c r="D216" s="7" t="s">
        <v>21</v>
      </c>
      <c r="E216" s="7" t="s">
        <v>515</v>
      </c>
      <c r="F216" s="7" t="s">
        <v>516</v>
      </c>
      <c r="G216" s="7" t="s">
        <v>657</v>
      </c>
    </row>
    <row r="217">
      <c r="A217" s="6" t="str">
        <f>HYPERLINK("https://www.cusabio.com/ELISA-Kit/Human-Tumor-necrosis-factor-soluble-receptor-ⅠTNFsR-ⅠELISA-KIT-109384.html","CSB-E04736h")</f>
        <v>CSB-E04736h</v>
      </c>
      <c r="B217" s="7" t="s">
        <v>659</v>
      </c>
      <c r="C217" s="7" t="s">
        <v>9</v>
      </c>
      <c r="D217" s="7" t="s">
        <v>319</v>
      </c>
      <c r="E217" s="7" t="s">
        <v>366</v>
      </c>
      <c r="F217" s="7" t="s">
        <v>660</v>
      </c>
      <c r="G217" s="7" t="s">
        <v>661</v>
      </c>
    </row>
    <row r="218">
      <c r="A218" s="6" t="str">
        <f>HYPERLINK("https://www.cusabio.com/ELISA-Kit/Human-soluble-tumor-necrosis-factor-receptor-2sTNF-R2-ELISA-Kit-109388.html","CSB-E11266h")</f>
        <v>CSB-E11266h</v>
      </c>
      <c r="B218" s="7" t="s">
        <v>662</v>
      </c>
      <c r="C218" s="7" t="s">
        <v>9</v>
      </c>
      <c r="D218" s="7" t="s">
        <v>21</v>
      </c>
      <c r="E218" s="7" t="s">
        <v>145</v>
      </c>
      <c r="F218" s="7" t="s">
        <v>226</v>
      </c>
      <c r="G218" s="7" t="s">
        <v>663</v>
      </c>
    </row>
    <row r="219">
      <c r="A219" s="6" t="str">
        <f>HYPERLINK("https://www.cusabio.com/ELISA-Kit/Human-Tenascin-c-TNC-ELISA-Kit-109463.html","CSB-E13125h")</f>
        <v>CSB-E13125h</v>
      </c>
      <c r="B219" s="7" t="s">
        <v>664</v>
      </c>
      <c r="C219" s="7" t="s">
        <v>9</v>
      </c>
      <c r="D219" s="8"/>
      <c r="E219" s="8"/>
      <c r="F219" s="8"/>
      <c r="G219" s="7" t="s">
        <v>665</v>
      </c>
    </row>
    <row r="220">
      <c r="A220" s="6" t="str">
        <f>HYPERLINK("https://www.cusabio.com/ELISA-Kit/Human-urokinase-plasminogen-activatoruPA-ELISA-kit-111488.html","CSB-E04751h")</f>
        <v>CSB-E04751h</v>
      </c>
      <c r="B220" s="7" t="s">
        <v>666</v>
      </c>
      <c r="C220" s="7" t="s">
        <v>9</v>
      </c>
      <c r="D220" s="7" t="s">
        <v>319</v>
      </c>
      <c r="E220" s="7" t="s">
        <v>366</v>
      </c>
      <c r="F220" s="7" t="s">
        <v>667</v>
      </c>
      <c r="G220" s="7" t="s">
        <v>668</v>
      </c>
    </row>
    <row r="221">
      <c r="A221" s="6" t="str">
        <f>HYPERLINK("https://www.cusabio.com/ELISA-Kit/Human-Vitamin-AVA-ELISA-Kit-111788.html","CSB-E07889h")</f>
        <v>CSB-E07889h</v>
      </c>
      <c r="B221" s="7" t="s">
        <v>669</v>
      </c>
      <c r="C221" s="7" t="s">
        <v>9</v>
      </c>
      <c r="D221" s="7" t="s">
        <v>10</v>
      </c>
      <c r="E221" s="7" t="s">
        <v>670</v>
      </c>
      <c r="F221" s="7" t="s">
        <v>671</v>
      </c>
      <c r="G221" s="7" t="s">
        <v>672</v>
      </c>
    </row>
    <row r="222">
      <c r="A222" s="6" t="str">
        <f>HYPERLINK("https://www.cusabio.com/ELISA-Kit/Human-Vitamin-B12VB12-ELISA-Kit-111879.html","CSB-E07903h")</f>
        <v>CSB-E07903h</v>
      </c>
      <c r="B222" s="7" t="s">
        <v>673</v>
      </c>
      <c r="C222" s="7" t="s">
        <v>9</v>
      </c>
      <c r="D222" s="7" t="s">
        <v>10</v>
      </c>
      <c r="E222" s="7" t="s">
        <v>674</v>
      </c>
      <c r="F222" s="7" t="s">
        <v>675</v>
      </c>
      <c r="G222" s="7" t="s">
        <v>676</v>
      </c>
    </row>
    <row r="223">
      <c r="A223" s="6" t="str">
        <f>HYPERLINK("https://www.cusabio.com/ELISA-Kit/Human-Vascular-cell-adhesion-molecule-1VCAM-1-ELISA-kit-111896.html","CSB-E04753h")</f>
        <v>CSB-E04753h</v>
      </c>
      <c r="B223" s="7" t="s">
        <v>677</v>
      </c>
      <c r="C223" s="7" t="s">
        <v>9</v>
      </c>
      <c r="D223" s="7" t="s">
        <v>21</v>
      </c>
      <c r="E223" s="7" t="s">
        <v>56</v>
      </c>
      <c r="F223" s="7" t="s">
        <v>678</v>
      </c>
      <c r="G223" s="7" t="s">
        <v>679</v>
      </c>
    </row>
    <row r="224">
      <c r="A224" s="6" t="str">
        <f>HYPERLINK("https://www.cusabio.com/ELISA-Kit/human-versicanPG-MPG-350-ELISA-kit-111903.html","CSB-E11884h")</f>
        <v>CSB-E11884h</v>
      </c>
      <c r="B224" s="7" t="s">
        <v>680</v>
      </c>
      <c r="C224" s="7" t="s">
        <v>9</v>
      </c>
      <c r="D224" s="7" t="s">
        <v>60</v>
      </c>
      <c r="E224" s="7" t="s">
        <v>681</v>
      </c>
      <c r="F224" s="7" t="s">
        <v>682</v>
      </c>
      <c r="G224" s="7" t="s">
        <v>683</v>
      </c>
    </row>
    <row r="225">
      <c r="A225" s="6" t="str">
        <f>HYPERLINK("https://www.cusabio.com/ELISA-Kit/Human-Vascular-Endothelial-cell-Growth-FactorVEGF-ELISA-KIT-111978.html","CSB-E11718h")</f>
        <v>CSB-E11718h</v>
      </c>
      <c r="B225" s="7" t="s">
        <v>684</v>
      </c>
      <c r="C225" s="7" t="s">
        <v>9</v>
      </c>
      <c r="D225" s="7" t="s">
        <v>685</v>
      </c>
      <c r="E225" s="7" t="s">
        <v>145</v>
      </c>
      <c r="F225" s="7" t="s">
        <v>686</v>
      </c>
      <c r="G225" s="7" t="s">
        <v>687</v>
      </c>
    </row>
    <row r="226">
      <c r="A226" s="6" t="str">
        <f>HYPERLINK("https://www.cusabio.com/ELISA-Kit/Mouse-Vascular-Endothelial-cell-Growth-FactorVEGF-ELISA-KIT-111979.html","CSB-E04756m")</f>
        <v>CSB-E04756m</v>
      </c>
      <c r="B226" s="7" t="s">
        <v>688</v>
      </c>
      <c r="C226" s="7" t="s">
        <v>50</v>
      </c>
      <c r="D226" s="7" t="s">
        <v>26</v>
      </c>
      <c r="E226" s="7" t="s">
        <v>689</v>
      </c>
      <c r="F226" s="7" t="s">
        <v>690</v>
      </c>
      <c r="G226" s="7" t="s">
        <v>687</v>
      </c>
    </row>
    <row r="227">
      <c r="A227" s="6" t="str">
        <f>HYPERLINK("https://www.cusabio.com/ELISA-Kit/Human-von-Willebrand-FactorvWF-ELISA-Kit-112273.html","CSB-E08437h")</f>
        <v>CSB-E08437h</v>
      </c>
      <c r="B227" s="7" t="s">
        <v>691</v>
      </c>
      <c r="C227" s="7" t="s">
        <v>9</v>
      </c>
      <c r="D227" s="7" t="s">
        <v>60</v>
      </c>
      <c r="E227" s="7" t="s">
        <v>692</v>
      </c>
      <c r="F227" s="7" t="s">
        <v>198</v>
      </c>
      <c r="G227" s="7" t="s">
        <v>693</v>
      </c>
    </row>
    <row r="228">
      <c r="A228" s="6" t="str">
        <f>HYPERLINK("https://www.cusabio.com/ELISA-Kit/Human-epididymal-protein-4HE4-ELISA-kit-112563.html","CSB-E12923h")</f>
        <v>CSB-E12923h</v>
      </c>
      <c r="B228" s="7" t="s">
        <v>694</v>
      </c>
      <c r="C228" s="7" t="s">
        <v>9</v>
      </c>
      <c r="D228" s="7" t="s">
        <v>21</v>
      </c>
      <c r="E228" s="7" t="s">
        <v>162</v>
      </c>
      <c r="F228" s="7" t="s">
        <v>210</v>
      </c>
      <c r="G228" s="7" t="s">
        <v>695</v>
      </c>
    </row>
    <row r="229">
      <c r="A229" s="6" t="str">
        <f>HYPERLINK("https://www.cusabio.com/ELISA-Kit/Human-Anti-nuclear-AntibodyANA-ELISA-Kit-114499.html","CSB-E09075h")</f>
        <v>CSB-E09075h</v>
      </c>
      <c r="B229" s="7" t="s">
        <v>696</v>
      </c>
      <c r="C229" s="7" t="s">
        <v>9</v>
      </c>
      <c r="D229" s="7" t="s">
        <v>348</v>
      </c>
      <c r="E229" s="7" t="s">
        <v>288</v>
      </c>
      <c r="F229" s="7" t="s">
        <v>288</v>
      </c>
      <c r="G229" s="7" t="s">
        <v>697</v>
      </c>
    </row>
    <row r="230">
      <c r="A230" s="6" t="str">
        <f>HYPERLINK("https://www.cusabio.com/ELISA-Kit/Human-anti-respiratory-syncytial-virusRSV-antibody-IgM-ELISA-Kit-114523.html","CSB-E13790h")</f>
        <v>CSB-E13790h</v>
      </c>
      <c r="B230" s="7" t="s">
        <v>698</v>
      </c>
      <c r="C230" s="7" t="s">
        <v>9</v>
      </c>
      <c r="D230" s="7" t="s">
        <v>348</v>
      </c>
      <c r="E230" s="7" t="s">
        <v>288</v>
      </c>
      <c r="F230" s="7" t="s">
        <v>288</v>
      </c>
      <c r="G230" s="7" t="s">
        <v>699</v>
      </c>
    </row>
    <row r="231">
      <c r="A231" s="6" t="str">
        <f>HYPERLINK("https://www.cusabio.com/ELISA-Kit/Human-Hepatitis-E-virus-antibodyIgGELISA-Kit-114601.html","CSB-E04811h")</f>
        <v>CSB-E04811h</v>
      </c>
      <c r="B231" s="7" t="s">
        <v>700</v>
      </c>
      <c r="C231" s="7" t="s">
        <v>9</v>
      </c>
      <c r="D231" s="7" t="s">
        <v>10</v>
      </c>
      <c r="E231" s="7" t="s">
        <v>288</v>
      </c>
      <c r="F231" s="7" t="s">
        <v>288</v>
      </c>
      <c r="G231" s="7" t="s">
        <v>701</v>
      </c>
    </row>
    <row r="232">
      <c r="A232" s="6" t="str">
        <f>HYPERLINK("https://www.cusabio.com/ELISA-Kit/Human-hepatitis-G-virus-HGV-antibody-IgGELISA-kit-114603.html","CSB-E04814h")</f>
        <v>CSB-E04814h</v>
      </c>
      <c r="B232" s="7" t="s">
        <v>702</v>
      </c>
      <c r="C232" s="7" t="s">
        <v>9</v>
      </c>
      <c r="D232" s="7" t="s">
        <v>348</v>
      </c>
      <c r="E232" s="7" t="s">
        <v>288</v>
      </c>
      <c r="F232" s="7" t="s">
        <v>288</v>
      </c>
      <c r="G232" s="7" t="s">
        <v>703</v>
      </c>
    </row>
    <row r="233">
      <c r="A233" s="6" t="str">
        <f>HYPERLINK("https://www.cusabio.com/ELISA-Kit/Human-tuberculosisTB-antibody--IgG-ELISA-Kit-114704.html","CSB-E04997h")</f>
        <v>CSB-E04997h</v>
      </c>
      <c r="B233" s="7" t="s">
        <v>704</v>
      </c>
      <c r="C233" s="7" t="s">
        <v>9</v>
      </c>
      <c r="D233" s="7" t="s">
        <v>348</v>
      </c>
      <c r="E233" s="7" t="s">
        <v>288</v>
      </c>
      <c r="F233" s="7" t="s">
        <v>288</v>
      </c>
      <c r="G233" s="7" t="s">
        <v>705</v>
      </c>
    </row>
    <row r="234">
      <c r="A234" s="6" t="str">
        <f>HYPERLINK("https://www.cusabio.com/ELISA-Kit/Human-tuberculosis-TB-antibody-IgM-ELISA-Kit-114705.html","CSB-EQ027186HU")</f>
        <v>CSB-EQ027186HU</v>
      </c>
      <c r="B234" s="7" t="s">
        <v>706</v>
      </c>
      <c r="C234" s="7" t="s">
        <v>9</v>
      </c>
      <c r="D234" s="7" t="s">
        <v>348</v>
      </c>
      <c r="E234" s="7" t="s">
        <v>288</v>
      </c>
      <c r="F234" s="7" t="s">
        <v>288</v>
      </c>
      <c r="G234" s="7" t="s">
        <v>707</v>
      </c>
    </row>
    <row r="235">
      <c r="A235" s="6" t="str">
        <f>HYPERLINK("https://www.cusabio.com/ELISA-Kit/Mouse-hepatitis-B-virus-surface-antibody-HBsAb-ELISA-Kit-114812.html","CSB-E12143m")</f>
        <v>CSB-E12143m</v>
      </c>
      <c r="B235" s="7" t="s">
        <v>708</v>
      </c>
      <c r="C235" s="7" t="s">
        <v>50</v>
      </c>
      <c r="D235" s="7" t="s">
        <v>10</v>
      </c>
      <c r="E235" s="7" t="s">
        <v>288</v>
      </c>
      <c r="F235" s="7" t="s">
        <v>288</v>
      </c>
      <c r="G235" s="7" t="s">
        <v>709</v>
      </c>
    </row>
    <row r="236">
      <c r="A236" s="6" t="str">
        <f>HYPERLINK("https://www.cusabio.com/ELISA-Kit/Human-Interleukin-6IL-6-ELISA-KIT-114917.html","CSB-E04638h")</f>
        <v>CSB-E04638h</v>
      </c>
      <c r="B236" s="7" t="s">
        <v>710</v>
      </c>
      <c r="C236" s="7" t="s">
        <v>9</v>
      </c>
      <c r="D236" s="7" t="s">
        <v>45</v>
      </c>
      <c r="E236" s="7" t="s">
        <v>261</v>
      </c>
      <c r="F236" s="7" t="s">
        <v>711</v>
      </c>
      <c r="G236" s="7" t="s">
        <v>712</v>
      </c>
    </row>
    <row r="237">
      <c r="A237" s="6" t="str">
        <f>HYPERLINK("https://www.cusabio.com/ELISA-Kit/Human-carbonhydrate-antigen-19-9-CA19-9-ELISA-kit-114935.html","CSB-E04773h")</f>
        <v>CSB-E04773h</v>
      </c>
      <c r="B237" s="7" t="s">
        <v>713</v>
      </c>
      <c r="C237" s="7" t="s">
        <v>9</v>
      </c>
      <c r="D237" s="7" t="s">
        <v>10</v>
      </c>
      <c r="E237" s="7" t="s">
        <v>714</v>
      </c>
      <c r="F237" s="7" t="s">
        <v>500</v>
      </c>
      <c r="G237" s="7" t="s">
        <v>715</v>
      </c>
    </row>
    <row r="238">
      <c r="A238" s="6" t="str">
        <f>HYPERLINK("https://www.cusabio.com/ELISA-Kit/Chicken-Immunoglobulin-of-YolkIgY-ELISA-Kit-115076.html","CSB-E11635Ch")</f>
        <v>CSB-E11635Ch</v>
      </c>
      <c r="B238" s="7" t="s">
        <v>716</v>
      </c>
      <c r="C238" s="7" t="s">
        <v>622</v>
      </c>
      <c r="D238" s="7" t="s">
        <v>717</v>
      </c>
      <c r="E238" s="7" t="s">
        <v>468</v>
      </c>
      <c r="F238" s="7" t="s">
        <v>469</v>
      </c>
      <c r="G238" s="7" t="s">
        <v>718</v>
      </c>
    </row>
    <row r="239">
      <c r="A239" s="6" t="str">
        <f>HYPERLINK("https://www.cusabio.com/ELISA-Kit/Human-galaninGAL-ELISA-Kit-115182.html","CSB-E09025h")</f>
        <v>CSB-E09025h</v>
      </c>
      <c r="B239" s="7" t="s">
        <v>719</v>
      </c>
      <c r="C239" s="7" t="s">
        <v>9</v>
      </c>
      <c r="D239" s="7" t="s">
        <v>60</v>
      </c>
      <c r="E239" s="7" t="s">
        <v>720</v>
      </c>
      <c r="F239" s="7" t="s">
        <v>410</v>
      </c>
      <c r="G239" s="7" t="s">
        <v>721</v>
      </c>
    </row>
    <row r="240">
      <c r="A240" s="6" t="str">
        <f>HYPERLINK("https://www.cusabio.com/ELISA-Kit/Human-matrix-metalloproteinase-9Gelatinase-BMMP-9-ELISA-Kit-115199.html","CSB-E08006h")</f>
        <v>CSB-E08006h</v>
      </c>
      <c r="B240" s="7" t="s">
        <v>722</v>
      </c>
      <c r="C240" s="7" t="s">
        <v>9</v>
      </c>
      <c r="D240" s="7" t="s">
        <v>723</v>
      </c>
      <c r="E240" s="7" t="s">
        <v>170</v>
      </c>
      <c r="F240" s="7" t="s">
        <v>724</v>
      </c>
      <c r="G240" s="7" t="s">
        <v>486</v>
      </c>
    </row>
    <row r="241">
      <c r="A241" s="6" t="str">
        <f>HYPERLINK("https://www.cusabio.com/ELISA-Kit/Human-anti-Mullerian-hormone-AMH-ELISA-kit-115253.html","CSB-E12756h")</f>
        <v>CSB-E12756h</v>
      </c>
      <c r="B241" s="7" t="s">
        <v>725</v>
      </c>
      <c r="C241" s="7" t="s">
        <v>9</v>
      </c>
      <c r="D241" s="7" t="s">
        <v>21</v>
      </c>
      <c r="E241" s="7" t="s">
        <v>491</v>
      </c>
      <c r="F241" s="7" t="s">
        <v>223</v>
      </c>
      <c r="G241" s="7" t="s">
        <v>726</v>
      </c>
    </row>
    <row r="242">
      <c r="A242" s="6" t="str">
        <f>HYPERLINK("https://www.cusabio.com/ELISA-Kit/Human-InsulinINS-ELISA-Kit-115326.html","CSB-E05069h")</f>
        <v>CSB-E05069h</v>
      </c>
      <c r="B242" s="7" t="s">
        <v>727</v>
      </c>
      <c r="C242" s="7" t="s">
        <v>9</v>
      </c>
      <c r="D242" s="7" t="s">
        <v>26</v>
      </c>
      <c r="E242" s="7" t="s">
        <v>728</v>
      </c>
      <c r="F242" s="7" t="s">
        <v>729</v>
      </c>
      <c r="G242" s="7" t="s">
        <v>435</v>
      </c>
    </row>
    <row r="243">
      <c r="A243" s="6" t="str">
        <f>HYPERLINK("https://www.cusabio.com/ELISA-Kit/Human-Apolipoprotein-A-IVAPOA4-ELISA-kit-115340.html","CSB-E15088h")</f>
        <v>CSB-E15088h</v>
      </c>
      <c r="B243" s="7" t="s">
        <v>730</v>
      </c>
      <c r="C243" s="7" t="s">
        <v>9</v>
      </c>
      <c r="D243" s="7" t="s">
        <v>21</v>
      </c>
      <c r="E243" s="7" t="s">
        <v>731</v>
      </c>
      <c r="F243" s="7" t="s">
        <v>552</v>
      </c>
      <c r="G243" s="7" t="s">
        <v>732</v>
      </c>
    </row>
    <row r="244">
      <c r="A244" s="6" t="str">
        <f>HYPERLINK("https://www.cusabio.com/ELISA-Kit/Mouse-monocyte-chemotactic-protein-1monocyte-chemotactic-and-activating-factorMCP-1MCAF-ELISA-kit-115386.html","CSB-E07430m")</f>
        <v>CSB-E07430m</v>
      </c>
      <c r="B244" s="7" t="s">
        <v>733</v>
      </c>
      <c r="C244" s="7" t="s">
        <v>50</v>
      </c>
      <c r="D244" s="7" t="s">
        <v>21</v>
      </c>
      <c r="E244" s="7" t="s">
        <v>64</v>
      </c>
      <c r="F244" s="7" t="s">
        <v>65</v>
      </c>
      <c r="G244" s="7" t="s">
        <v>156</v>
      </c>
    </row>
    <row r="245">
      <c r="A245" s="6" t="str">
        <f>HYPERLINK("https://www.cusabio.com/ELISA-Kit/Human-papillomavirus-type-16-L1-capsidsHPV16L1-antibody-IgG-ELISA-kit-115467.html","CSB-EQ027477HU")</f>
        <v>CSB-EQ027477HU</v>
      </c>
      <c r="B245" s="7" t="s">
        <v>734</v>
      </c>
      <c r="C245" s="7" t="s">
        <v>9</v>
      </c>
      <c r="D245" s="7" t="s">
        <v>10</v>
      </c>
      <c r="E245" s="7" t="s">
        <v>288</v>
      </c>
      <c r="F245" s="7" t="s">
        <v>288</v>
      </c>
      <c r="G245" s="7" t="s">
        <v>735</v>
      </c>
    </row>
    <row r="246">
      <c r="A246" s="6" t="str">
        <f>HYPERLINK("https://www.cusabio.com/ELISA-Kit/Sheep-tri-iodothyronine-T3-ELISA-kit-118610.html","CSB-EQ027510SH")</f>
        <v>CSB-EQ027510SH</v>
      </c>
      <c r="B246" s="7" t="s">
        <v>736</v>
      </c>
      <c r="C246" s="7" t="s">
        <v>256</v>
      </c>
      <c r="D246" s="7" t="s">
        <v>26</v>
      </c>
      <c r="E246" s="7" t="s">
        <v>623</v>
      </c>
      <c r="F246" s="7" t="s">
        <v>624</v>
      </c>
      <c r="G246" s="7" t="s">
        <v>625</v>
      </c>
    </row>
    <row r="247">
      <c r="A247" s="6" t="str">
        <f>HYPERLINK("https://www.cusabio.com/ELISA-Kit/Sheep-thyroxine-T4-ELISA-kit-118612.html","CSB-EQ027512SH")</f>
        <v>CSB-EQ027512SH</v>
      </c>
      <c r="B247" s="7" t="s">
        <v>737</v>
      </c>
      <c r="C247" s="7" t="s">
        <v>256</v>
      </c>
      <c r="D247" s="7" t="s">
        <v>26</v>
      </c>
      <c r="E247" s="7" t="s">
        <v>629</v>
      </c>
      <c r="F247" s="7" t="s">
        <v>630</v>
      </c>
      <c r="G247" s="7" t="s">
        <v>631</v>
      </c>
    </row>
    <row r="248">
      <c r="A248" s="6" t="str">
        <f>HYPERLINK("https://www.cusabio.com/ELISA-Kit/Human-papillomavirus-type-16HPV16-antibody-IgM-ELISA-kit-156081.html","CSB-EQ027772HU")</f>
        <v>CSB-EQ027772HU</v>
      </c>
      <c r="B248" s="7" t="s">
        <v>738</v>
      </c>
      <c r="C248" s="7" t="s">
        <v>9</v>
      </c>
      <c r="D248" s="7" t="s">
        <v>10</v>
      </c>
      <c r="E248" s="7" t="s">
        <v>288</v>
      </c>
      <c r="F248" s="7" t="s">
        <v>288</v>
      </c>
      <c r="G248" s="7" t="s">
        <v>739</v>
      </c>
    </row>
    <row r="249">
      <c r="A249" s="6" t="str">
        <f>HYPERLINK("https://www.cusabio.com/ELISA-Kit/Human-NGALMMP-9-complex-ELISA-kit-1026975.html","CSB-EQ01026975HU")</f>
        <v>CSB-EQ01026975HU</v>
      </c>
      <c r="B249" s="7" t="s">
        <v>740</v>
      </c>
      <c r="C249" s="7" t="s">
        <v>9</v>
      </c>
      <c r="D249" s="7" t="s">
        <v>741</v>
      </c>
      <c r="E249" s="7" t="s">
        <v>332</v>
      </c>
      <c r="F249" s="7" t="s">
        <v>742</v>
      </c>
      <c r="G249" s="7" t="s">
        <v>743</v>
      </c>
    </row>
    <row r="250">
      <c r="A250" s="6" t="str">
        <f>HYPERLINK("https://www.cusabio.com/ELISA-Kit/Bovine-rotavirus-RV-antigen-Ag-ELISA-kit-1027937.html","CSB-EQ027718BO")</f>
        <v>CSB-EQ027718BO</v>
      </c>
      <c r="B250" s="7" t="s">
        <v>744</v>
      </c>
      <c r="C250" s="7" t="s">
        <v>191</v>
      </c>
      <c r="D250" s="7" t="s">
        <v>745</v>
      </c>
      <c r="E250" s="7" t="s">
        <v>288</v>
      </c>
      <c r="F250" s="7" t="s">
        <v>288</v>
      </c>
      <c r="G250" s="7" t="s">
        <v>746</v>
      </c>
    </row>
    <row r="251">
      <c r="A251" s="6" t="str">
        <f>HYPERLINK("https://www.cusabio.com/ELISA-Kit/Rat-microalbunminuriaMAUALB-ELISA-kit-1034803.html","CSB-E12991r")</f>
        <v>CSB-E12991r</v>
      </c>
      <c r="B251" s="7" t="s">
        <v>747</v>
      </c>
      <c r="C251" s="7" t="s">
        <v>31</v>
      </c>
      <c r="D251" s="7" t="s">
        <v>81</v>
      </c>
      <c r="E251" s="7" t="s">
        <v>748</v>
      </c>
      <c r="F251" s="7" t="s">
        <v>749</v>
      </c>
      <c r="G251" s="7" t="s">
        <v>750</v>
      </c>
    </row>
    <row r="252">
      <c r="A252" s="6" t="str">
        <f>HYPERLINK("https://www.cusabio.com/ELISA-Kit/Human-Interleukin-18IL-18-ELISA-KIT-11090105.html","CSB-E07450h")</f>
        <v>CSB-E07450h</v>
      </c>
      <c r="B252" s="7" t="s">
        <v>751</v>
      </c>
      <c r="C252" s="7" t="s">
        <v>9</v>
      </c>
      <c r="D252" s="7" t="s">
        <v>601</v>
      </c>
      <c r="E252" s="7" t="s">
        <v>145</v>
      </c>
      <c r="F252" s="7" t="s">
        <v>226</v>
      </c>
      <c r="G252" s="7" t="s">
        <v>752</v>
      </c>
    </row>
    <row r="253">
      <c r="A253" s="6" t="str">
        <f>HYPERLINK("https://www.cusabio.com/ELISA-Kit/Human-α2-macroglobulinα2-MG-ELISA-Kit-62360.html","CSB-E08959h")</f>
        <v>CSB-E08959h</v>
      </c>
      <c r="B253" s="7" t="s">
        <v>753</v>
      </c>
      <c r="C253" s="7" t="s">
        <v>9</v>
      </c>
      <c r="D253" s="7" t="s">
        <v>21</v>
      </c>
      <c r="E253" s="7" t="s">
        <v>754</v>
      </c>
      <c r="F253" s="7" t="s">
        <v>755</v>
      </c>
      <c r="G253" s="7" t="s">
        <v>756</v>
      </c>
    </row>
    <row r="254">
      <c r="A254" s="6" t="str">
        <f>HYPERLINK("https://www.cusabio.com/ELISA-Kit/Mouse-Arachidonic-AcidAA-ELISA-Kit-62375.html","CSB-E14102m")</f>
        <v>CSB-E14102m</v>
      </c>
      <c r="B254" s="7" t="s">
        <v>757</v>
      </c>
      <c r="C254" s="7" t="s">
        <v>50</v>
      </c>
      <c r="D254" s="7" t="s">
        <v>21</v>
      </c>
      <c r="E254" s="7" t="s">
        <v>758</v>
      </c>
      <c r="F254" s="7" t="s">
        <v>759</v>
      </c>
      <c r="G254" s="7" t="s">
        <v>29</v>
      </c>
    </row>
    <row r="255">
      <c r="A255" s="6" t="str">
        <f>HYPERLINK("https://www.cusabio.com/ELISA-Kit/Mouse-Angiotensin-converting-enzymeACE-ELISA-Kit-62768.html","CSB-E04492m")</f>
        <v>CSB-E04492m</v>
      </c>
      <c r="B255" s="7" t="s">
        <v>760</v>
      </c>
      <c r="C255" s="7" t="s">
        <v>50</v>
      </c>
      <c r="D255" s="7" t="s">
        <v>21</v>
      </c>
      <c r="E255" s="7" t="s">
        <v>239</v>
      </c>
      <c r="F255" s="7" t="s">
        <v>240</v>
      </c>
      <c r="G255" s="7" t="s">
        <v>43</v>
      </c>
    </row>
    <row r="256">
      <c r="A256" s="6" t="str">
        <f>HYPERLINK("https://www.cusabio.com/ELISA-Kit/Rat-Angiotensin-converting-enzyme-2-ACE2-ELISA-Kit-62777.html","CSB-E14308r")</f>
        <v>CSB-E14308r</v>
      </c>
      <c r="B256" s="7" t="s">
        <v>761</v>
      </c>
      <c r="C256" s="7" t="s">
        <v>31</v>
      </c>
      <c r="D256" s="7" t="s">
        <v>21</v>
      </c>
      <c r="E256" s="7" t="s">
        <v>762</v>
      </c>
      <c r="F256" s="7" t="s">
        <v>90</v>
      </c>
      <c r="G256" s="7" t="s">
        <v>763</v>
      </c>
    </row>
    <row r="257">
      <c r="A257" s="6" t="str">
        <f>HYPERLINK("https://www.cusabio.com/ELISA-Kit/Human-Adenovirus-ADVantibodyIgGELISA-Kit-63528.html","CSB-E05005h")</f>
        <v>CSB-E05005h</v>
      </c>
      <c r="B257" s="7" t="s">
        <v>764</v>
      </c>
      <c r="C257" s="7" t="s">
        <v>9</v>
      </c>
      <c r="D257" s="7" t="s">
        <v>348</v>
      </c>
      <c r="E257" s="7" t="s">
        <v>288</v>
      </c>
      <c r="F257" s="7" t="s">
        <v>288</v>
      </c>
      <c r="G257" s="7" t="s">
        <v>765</v>
      </c>
    </row>
    <row r="258">
      <c r="A258" s="6" t="str">
        <f>HYPERLINK("https://www.cusabio.com/ELISA-Kit/Human-adenovirus-ADV-antibody-IgM-ELISA-kit-63529.html","CSB-E05006h")</f>
        <v>CSB-E05006h</v>
      </c>
      <c r="B258" s="7" t="s">
        <v>766</v>
      </c>
      <c r="C258" s="7" t="s">
        <v>9</v>
      </c>
      <c r="D258" s="8"/>
      <c r="E258" s="8"/>
      <c r="F258" s="8"/>
      <c r="G258" s="7" t="s">
        <v>767</v>
      </c>
    </row>
    <row r="259">
      <c r="A259" s="6" t="str">
        <f>HYPERLINK("https://www.cusabio.com/ELISA-Kit/Rat-AgrinAGRN-ELISA-kit-63676.html","CSB-EL001461RA")</f>
        <v>CSB-EL001461RA</v>
      </c>
      <c r="B259" s="7" t="s">
        <v>768</v>
      </c>
      <c r="C259" s="7" t="s">
        <v>31</v>
      </c>
      <c r="D259" s="7" t="s">
        <v>21</v>
      </c>
      <c r="E259" s="7" t="s">
        <v>64</v>
      </c>
      <c r="F259" s="7" t="s">
        <v>65</v>
      </c>
      <c r="G259" s="7" t="s">
        <v>769</v>
      </c>
    </row>
    <row r="260">
      <c r="A260" s="6" t="str">
        <f>HYPERLINK("https://www.cusabio.com/ELISA-Kit/Human-Agouti-Related-ProteinAGRP-ELISA-Kit-63679.html","CSB-E09299h")</f>
        <v>CSB-E09299h</v>
      </c>
      <c r="B260" s="7" t="s">
        <v>770</v>
      </c>
      <c r="C260" s="7" t="s">
        <v>9</v>
      </c>
      <c r="D260" s="7" t="s">
        <v>771</v>
      </c>
      <c r="E260" s="7" t="s">
        <v>145</v>
      </c>
      <c r="F260" s="7" t="s">
        <v>772</v>
      </c>
      <c r="G260" s="7" t="s">
        <v>773</v>
      </c>
    </row>
    <row r="261">
      <c r="A261" s="6" t="str">
        <f>HYPERLINK("https://www.cusabio.com/ELISA-Kit/Human-microalbunminuriaMAUALB-ELISA-kit-63934.html","CSB-E08970h")</f>
        <v>CSB-E08970h</v>
      </c>
      <c r="B261" s="7" t="s">
        <v>774</v>
      </c>
      <c r="C261" s="7" t="s">
        <v>9</v>
      </c>
      <c r="D261" s="7" t="s">
        <v>81</v>
      </c>
      <c r="E261" s="7" t="s">
        <v>775</v>
      </c>
      <c r="F261" s="7" t="s">
        <v>776</v>
      </c>
      <c r="G261" s="7" t="s">
        <v>750</v>
      </c>
    </row>
    <row r="262">
      <c r="A262" s="6" t="str">
        <f>HYPERLINK("https://www.cusabio.com/ELISA-Kit/Sheep-Albumin-AlbELISA-Kit-63939.html","CSB-E15839Sh")</f>
        <v>CSB-E15839Sh</v>
      </c>
      <c r="B262" s="7" t="s">
        <v>777</v>
      </c>
      <c r="C262" s="7" t="s">
        <v>256</v>
      </c>
      <c r="D262" s="7" t="s">
        <v>778</v>
      </c>
      <c r="E262" s="7" t="s">
        <v>779</v>
      </c>
      <c r="F262" s="7" t="s">
        <v>780</v>
      </c>
      <c r="G262" s="7" t="s">
        <v>75</v>
      </c>
    </row>
    <row r="263">
      <c r="A263" s="6" t="str">
        <f>HYPERLINK("https://www.cusabio.com/ELISA-Kit/Human-alpha-1-microglobulinbikunin-precursorAMBP-ELISA-Kit-64186.html","CSB-E11316h")</f>
        <v>CSB-E11316h</v>
      </c>
      <c r="B263" s="7" t="s">
        <v>781</v>
      </c>
      <c r="C263" s="7" t="s">
        <v>9</v>
      </c>
      <c r="D263" s="7" t="s">
        <v>601</v>
      </c>
      <c r="E263" s="7" t="s">
        <v>52</v>
      </c>
      <c r="F263" s="7" t="s">
        <v>53</v>
      </c>
      <c r="G263" s="7" t="s">
        <v>782</v>
      </c>
    </row>
    <row r="264">
      <c r="A264" s="6" t="str">
        <f>HYPERLINK("https://www.cusabio.com/ELISA-Kit/Rat-alpha-1-microglobulinbikunin-precursor-AMBP-ELISA-kit-64189.html","CSB-EL001654RA")</f>
        <v>CSB-EL001654RA</v>
      </c>
      <c r="B264" s="7" t="s">
        <v>783</v>
      </c>
      <c r="C264" s="7" t="s">
        <v>31</v>
      </c>
      <c r="D264" s="7" t="s">
        <v>21</v>
      </c>
      <c r="E264" s="7" t="s">
        <v>56</v>
      </c>
      <c r="F264" s="7" t="s">
        <v>784</v>
      </c>
      <c r="G264" s="7" t="s">
        <v>782</v>
      </c>
    </row>
    <row r="265">
      <c r="A265" s="6" t="str">
        <f>HYPERLINK("https://www.cusabio.com/ELISA-Kit/Human-AngiogeninANG-ELISA-Kit-64306.html","CSB-E04498h")</f>
        <v>CSB-E04498h</v>
      </c>
      <c r="B265" s="7" t="s">
        <v>785</v>
      </c>
      <c r="C265" s="7" t="s">
        <v>9</v>
      </c>
      <c r="D265" s="7" t="s">
        <v>778</v>
      </c>
      <c r="E265" s="7" t="s">
        <v>162</v>
      </c>
      <c r="F265" s="7" t="s">
        <v>210</v>
      </c>
      <c r="G265" s="7" t="s">
        <v>786</v>
      </c>
    </row>
    <row r="266">
      <c r="A266" s="6" t="str">
        <f>HYPERLINK("https://www.cusabio.com/ELISA-Kit/Human-Angiopoietin-1ANGPT1-ELISA-kit-64338.html","CSB-EL001706HU")</f>
        <v>CSB-EL001706HU</v>
      </c>
      <c r="B266" s="7" t="s">
        <v>787</v>
      </c>
      <c r="C266" s="7" t="s">
        <v>9</v>
      </c>
      <c r="D266" s="7" t="s">
        <v>115</v>
      </c>
      <c r="E266" s="7" t="s">
        <v>788</v>
      </c>
      <c r="F266" s="7" t="s">
        <v>789</v>
      </c>
      <c r="G266" s="7" t="s">
        <v>790</v>
      </c>
    </row>
    <row r="267">
      <c r="A267" s="6" t="str">
        <f>HYPERLINK("https://www.cusabio.com/ELISA-Kit/Mouse-Annexin-A1ANXA1-ELISA-kit-64609.html","CSB-EL001836MO")</f>
        <v>CSB-EL001836MO</v>
      </c>
      <c r="B267" s="7" t="s">
        <v>791</v>
      </c>
      <c r="C267" s="7" t="s">
        <v>50</v>
      </c>
      <c r="D267" s="7" t="s">
        <v>21</v>
      </c>
      <c r="E267" s="7" t="s">
        <v>792</v>
      </c>
      <c r="F267" s="7" t="s">
        <v>793</v>
      </c>
      <c r="G267" s="7" t="s">
        <v>794</v>
      </c>
    </row>
    <row r="268">
      <c r="A268" s="6" t="str">
        <f>HYPERLINK("https://www.cusabio.com/ELISA-Kit/Mouse-Apolipoprotein-A5apo-A5ELISA-Kit-64873.html","CSB-E16332m")</f>
        <v>CSB-E16332m</v>
      </c>
      <c r="B268" s="7" t="s">
        <v>795</v>
      </c>
      <c r="C268" s="7" t="s">
        <v>50</v>
      </c>
      <c r="D268" s="7" t="s">
        <v>21</v>
      </c>
      <c r="E268" s="7" t="s">
        <v>796</v>
      </c>
      <c r="F268" s="7" t="s">
        <v>797</v>
      </c>
      <c r="G268" s="7" t="s">
        <v>102</v>
      </c>
    </row>
    <row r="269">
      <c r="A269" s="6" t="str">
        <f>HYPERLINK("https://www.cusabio.com/ELISA-Kit/Rat-Apolipoprotein-A5-apo-A5-ELISA-Kit-64874.html","CSB-E16334r")</f>
        <v>CSB-E16334r</v>
      </c>
      <c r="B269" s="7" t="s">
        <v>798</v>
      </c>
      <c r="C269" s="7" t="s">
        <v>31</v>
      </c>
      <c r="D269" s="8"/>
      <c r="E269" s="8"/>
      <c r="F269" s="8"/>
      <c r="G269" s="7" t="s">
        <v>102</v>
      </c>
    </row>
    <row r="270">
      <c r="A270" s="6" t="str">
        <f>HYPERLINK("https://www.cusabio.com/ELISA-Kit/Mouse-Apolipoprotein-BAPOB-ELISA-kit-64879.html","CSB-EL001918MO")</f>
        <v>CSB-EL001918MO</v>
      </c>
      <c r="B270" s="7" t="s">
        <v>799</v>
      </c>
      <c r="C270" s="7" t="s">
        <v>50</v>
      </c>
      <c r="D270" s="7" t="s">
        <v>21</v>
      </c>
      <c r="E270" s="7" t="s">
        <v>800</v>
      </c>
      <c r="F270" s="7" t="s">
        <v>801</v>
      </c>
      <c r="G270" s="7" t="s">
        <v>106</v>
      </c>
    </row>
    <row r="271">
      <c r="A271" s="6" t="str">
        <f>HYPERLINK("https://www.cusabio.com/ELISA-Kit/Rabbit-apolipoprotein-B100-Apo-B100-ELISA-Kit-64886.html","CSB-E09805Rb")</f>
        <v>CSB-E09805Rb</v>
      </c>
      <c r="B271" s="7" t="s">
        <v>802</v>
      </c>
      <c r="C271" s="7" t="s">
        <v>401</v>
      </c>
      <c r="D271" s="7" t="s">
        <v>21</v>
      </c>
      <c r="E271" s="7" t="s">
        <v>104</v>
      </c>
      <c r="F271" s="7" t="s">
        <v>105</v>
      </c>
      <c r="G271" s="7" t="s">
        <v>803</v>
      </c>
    </row>
    <row r="272">
      <c r="A272" s="6" t="str">
        <f>HYPERLINK("https://www.cusabio.com/ELISA-Kit/Human-apolipoprotein-E-Apo-E-ELISA-Kit-64937.html","CSB-E09748h")</f>
        <v>CSB-E09748h</v>
      </c>
      <c r="B272" s="7" t="s">
        <v>804</v>
      </c>
      <c r="C272" s="7" t="s">
        <v>9</v>
      </c>
      <c r="D272" s="7" t="s">
        <v>26</v>
      </c>
      <c r="E272" s="7" t="s">
        <v>805</v>
      </c>
      <c r="F272" s="7" t="s">
        <v>69</v>
      </c>
      <c r="G272" s="7" t="s">
        <v>113</v>
      </c>
    </row>
    <row r="273">
      <c r="A273" s="6" t="str">
        <f>HYPERLINK("https://www.cusabio.com/ELISA-Kit/human-β2-microglobulinBMGβ2-MG-ELISA-Kit-66293.html","CSB-E04883h")</f>
        <v>CSB-E04883h</v>
      </c>
      <c r="B273" s="7" t="s">
        <v>806</v>
      </c>
      <c r="C273" s="7" t="s">
        <v>9</v>
      </c>
      <c r="D273" s="7" t="s">
        <v>807</v>
      </c>
      <c r="E273" s="7" t="s">
        <v>808</v>
      </c>
      <c r="F273" s="7" t="s">
        <v>801</v>
      </c>
      <c r="G273" s="7" t="s">
        <v>809</v>
      </c>
    </row>
    <row r="274">
      <c r="A274" s="6" t="str">
        <f>HYPERLINK("https://www.cusabio.com/ELISA-Kit/Human-Complement-3C3-ELISA-Kit-68015.html","CSB-E08665h")</f>
        <v>CSB-E08665h</v>
      </c>
      <c r="B274" s="7" t="s">
        <v>810</v>
      </c>
      <c r="C274" s="7" t="s">
        <v>9</v>
      </c>
      <c r="D274" s="7" t="s">
        <v>811</v>
      </c>
      <c r="E274" s="7" t="s">
        <v>812</v>
      </c>
      <c r="F274" s="7" t="s">
        <v>813</v>
      </c>
      <c r="G274" s="7" t="s">
        <v>814</v>
      </c>
    </row>
    <row r="275">
      <c r="A275" s="6" t="str">
        <f>HYPERLINK("https://www.cusabio.com/ELISA-Kit/Human-eosinophil-chemotactic-factorECF-ELISA-Kit-69631.html","CSB-E04533h")</f>
        <v>CSB-E04533h</v>
      </c>
      <c r="B275" s="7" t="s">
        <v>815</v>
      </c>
      <c r="C275" s="7" t="s">
        <v>9</v>
      </c>
      <c r="D275" s="7" t="s">
        <v>26</v>
      </c>
      <c r="E275" s="7" t="s">
        <v>145</v>
      </c>
      <c r="F275" s="7" t="s">
        <v>226</v>
      </c>
      <c r="G275" s="7" t="s">
        <v>816</v>
      </c>
    </row>
    <row r="276">
      <c r="A276" s="6" t="str">
        <f>HYPERLINK("https://www.cusabio.com/ELISA-Kit/Human-thymus-activation-regulated-chemokineTARC-ELISA-Kit-69639.html","CSB-E09257h")</f>
        <v>CSB-E09257h</v>
      </c>
      <c r="B276" s="7" t="s">
        <v>817</v>
      </c>
      <c r="C276" s="7" t="s">
        <v>9</v>
      </c>
      <c r="D276" s="7" t="s">
        <v>21</v>
      </c>
      <c r="E276" s="7" t="s">
        <v>162</v>
      </c>
      <c r="F276" s="7" t="s">
        <v>210</v>
      </c>
      <c r="G276" s="7" t="s">
        <v>818</v>
      </c>
    </row>
    <row r="277">
      <c r="A277" s="6" t="str">
        <f>HYPERLINK("https://www.cusabio.com/ELISA-Kit/Mouse-Macrophage-Derived-ChemokineMDC-ELISA-kit-69659.html","CSB-E04661m")</f>
        <v>CSB-E04661m</v>
      </c>
      <c r="B277" s="7" t="s">
        <v>819</v>
      </c>
      <c r="C277" s="7" t="s">
        <v>50</v>
      </c>
      <c r="D277" s="7" t="s">
        <v>820</v>
      </c>
      <c r="E277" s="7" t="s">
        <v>145</v>
      </c>
      <c r="F277" s="7" t="s">
        <v>821</v>
      </c>
      <c r="G277" s="7" t="s">
        <v>160</v>
      </c>
    </row>
    <row r="278">
      <c r="A278" s="6" t="str">
        <f>HYPERLINK("https://www.cusabio.com/ELISA-Kit/Human-Eotaxin-2CCL24-ELISA-Kit-69663.html","CSB-E10360h")</f>
        <v>CSB-E10360h</v>
      </c>
      <c r="B278" s="7" t="s">
        <v>822</v>
      </c>
      <c r="C278" s="7" t="s">
        <v>9</v>
      </c>
      <c r="D278" s="7" t="s">
        <v>21</v>
      </c>
      <c r="E278" s="7" t="s">
        <v>366</v>
      </c>
      <c r="F278" s="7" t="s">
        <v>823</v>
      </c>
      <c r="G278" s="7" t="s">
        <v>824</v>
      </c>
    </row>
    <row r="279">
      <c r="A279" s="6" t="str">
        <f>HYPERLINK("https://www.cusabio.com/ELISA-Kit/Human-C-C-motif-chemokine-27-CCL27-ELISA-Kit-69669.html","CSB-E09125h")</f>
        <v>CSB-E09125h</v>
      </c>
      <c r="B279" s="7" t="s">
        <v>825</v>
      </c>
      <c r="C279" s="7" t="s">
        <v>9</v>
      </c>
      <c r="D279" s="7" t="s">
        <v>21</v>
      </c>
      <c r="E279" s="7" t="s">
        <v>332</v>
      </c>
      <c r="F279" s="7" t="s">
        <v>329</v>
      </c>
      <c r="G279" s="7" t="s">
        <v>826</v>
      </c>
    </row>
    <row r="280">
      <c r="A280" s="6" t="str">
        <f>HYPERLINK("https://www.cusabio.com/ELISA-Kit/Dog-C-C-motif-chemokine-5CCL5-ELISA-kit-69693.html","CSB-EL004800DO")</f>
        <v>CSB-EL004800DO</v>
      </c>
      <c r="B280" s="7" t="s">
        <v>827</v>
      </c>
      <c r="C280" s="7" t="s">
        <v>72</v>
      </c>
      <c r="D280" s="7" t="s">
        <v>21</v>
      </c>
      <c r="E280" s="7" t="s">
        <v>52</v>
      </c>
      <c r="F280" s="7" t="s">
        <v>828</v>
      </c>
      <c r="G280" s="7" t="s">
        <v>164</v>
      </c>
    </row>
    <row r="281">
      <c r="A281" s="6" t="str">
        <f>HYPERLINK("https://www.cusabio.com/ELISA-Kit/Human-soluble-CD163sCD163-ELISA-Kit-69912.html","CSB-E14050h")</f>
        <v>CSB-E14050h</v>
      </c>
      <c r="B281" s="7" t="s">
        <v>829</v>
      </c>
      <c r="C281" s="7" t="s">
        <v>9</v>
      </c>
      <c r="D281" s="7" t="s">
        <v>21</v>
      </c>
      <c r="E281" s="7" t="s">
        <v>239</v>
      </c>
      <c r="F281" s="7" t="s">
        <v>240</v>
      </c>
      <c r="G281" s="7" t="s">
        <v>830</v>
      </c>
    </row>
    <row r="282">
      <c r="A282" s="6" t="str">
        <f>HYPERLINK("https://www.cusabio.com/ELISA-Kit/Mouse-Scavenger-receptor-cysteine-rich-type-1-protein-M130CD163-ELISA-kit-69913.html","CSB-EL004882MO")</f>
        <v>CSB-EL004882MO</v>
      </c>
      <c r="B282" s="7" t="s">
        <v>831</v>
      </c>
      <c r="C282" s="7" t="s">
        <v>50</v>
      </c>
      <c r="D282" s="7" t="s">
        <v>21</v>
      </c>
      <c r="E282" s="7" t="s">
        <v>832</v>
      </c>
      <c r="F282" s="7" t="s">
        <v>833</v>
      </c>
      <c r="G282" s="7" t="s">
        <v>830</v>
      </c>
    </row>
    <row r="283">
      <c r="A283" s="6" t="str">
        <f>HYPERLINK("https://www.cusabio.com/ELISA-Kit/Human-E-CadherinE-Cad-ELISA-Kit-70347.html","CSB-E04519h")</f>
        <v>CSB-E04519h</v>
      </c>
      <c r="B283" s="7" t="s">
        <v>834</v>
      </c>
      <c r="C283" s="7" t="s">
        <v>9</v>
      </c>
      <c r="D283" s="7" t="s">
        <v>21</v>
      </c>
      <c r="E283" s="7" t="s">
        <v>417</v>
      </c>
      <c r="F283" s="7" t="s">
        <v>220</v>
      </c>
      <c r="G283" s="7" t="s">
        <v>835</v>
      </c>
    </row>
    <row r="284">
      <c r="A284" s="6" t="str">
        <f>HYPERLINK("https://www.cusabio.com/ELISA-Kit/Human-Carcinoembryonic-antigen-related-cell-adhesion-molecule-1CEACAM1-ELISA-kit-70577.html","CSB-EL005157HU")</f>
        <v>CSB-EL005157HU</v>
      </c>
      <c r="B284" s="7" t="s">
        <v>836</v>
      </c>
      <c r="C284" s="7" t="s">
        <v>9</v>
      </c>
      <c r="D284" s="7" t="s">
        <v>21</v>
      </c>
      <c r="E284" s="7" t="s">
        <v>263</v>
      </c>
      <c r="F284" s="7" t="s">
        <v>264</v>
      </c>
      <c r="G284" s="7" t="s">
        <v>837</v>
      </c>
    </row>
    <row r="285">
      <c r="A285" s="6" t="str">
        <f>HYPERLINK("https://www.cusabio.com/ELISA-Kit/Human-Adipsin-ELISA-Kit-70784.html","CSB-E14369h")</f>
        <v>CSB-E14369h</v>
      </c>
      <c r="B285" s="7" t="s">
        <v>838</v>
      </c>
      <c r="C285" s="7" t="s">
        <v>9</v>
      </c>
      <c r="D285" s="7" t="s">
        <v>21</v>
      </c>
      <c r="E285" s="7" t="s">
        <v>170</v>
      </c>
      <c r="F285" s="7" t="s">
        <v>171</v>
      </c>
      <c r="G285" s="7" t="s">
        <v>839</v>
      </c>
    </row>
    <row r="286">
      <c r="A286" s="6" t="str">
        <f>HYPERLINK("https://www.cusabio.com/ELISA-Kit/Human-complement-factor-HCFH-ELISA-Kit-70793.html","CSB-E08931h")</f>
        <v>CSB-E08931h</v>
      </c>
      <c r="B286" s="7" t="s">
        <v>840</v>
      </c>
      <c r="C286" s="7" t="s">
        <v>9</v>
      </c>
      <c r="D286" s="7" t="s">
        <v>60</v>
      </c>
      <c r="E286" s="7" t="s">
        <v>841</v>
      </c>
      <c r="F286" s="7" t="s">
        <v>842</v>
      </c>
      <c r="G286" s="7" t="s">
        <v>843</v>
      </c>
    </row>
    <row r="287">
      <c r="A287" s="6" t="str">
        <f>HYPERLINK("https://www.cusabio.com/ELISA-Kit/Human-TetranectinCLEC3B-ELISA-kit-71529.html","CSB-EL005531HU")</f>
        <v>CSB-EL005531HU</v>
      </c>
      <c r="B287" s="7" t="s">
        <v>844</v>
      </c>
      <c r="C287" s="7" t="s">
        <v>9</v>
      </c>
      <c r="D287" s="7" t="s">
        <v>21</v>
      </c>
      <c r="E287" s="7" t="s">
        <v>845</v>
      </c>
      <c r="F287" s="7" t="s">
        <v>846</v>
      </c>
      <c r="G287" s="7" t="s">
        <v>847</v>
      </c>
    </row>
    <row r="288">
      <c r="A288" s="6" t="str">
        <f>HYPERLINK("https://www.cusabio.com/ELISA-Kit/Human-cartilage-oligomeric-proteinCOMP-ELISA-Kit-72185.html","CSB-E09138h")</f>
        <v>CSB-E09138h</v>
      </c>
      <c r="B288" s="7" t="s">
        <v>848</v>
      </c>
      <c r="C288" s="7" t="s">
        <v>9</v>
      </c>
      <c r="D288" s="7" t="s">
        <v>21</v>
      </c>
      <c r="E288" s="7" t="s">
        <v>522</v>
      </c>
      <c r="F288" s="7" t="s">
        <v>523</v>
      </c>
      <c r="G288" s="7" t="s">
        <v>189</v>
      </c>
    </row>
    <row r="289">
      <c r="A289" s="6" t="str">
        <f>HYPERLINK("https://www.cusabio.com/ELISA-Kit/Canine-Cortisol-ELISA-Kit-72324.html","CSB-E14303c")</f>
        <v>CSB-E14303c</v>
      </c>
      <c r="B289" s="7" t="s">
        <v>849</v>
      </c>
      <c r="C289" s="7" t="s">
        <v>72</v>
      </c>
      <c r="D289" s="8"/>
      <c r="E289" s="8"/>
      <c r="F289" s="8"/>
      <c r="G289" s="7" t="s">
        <v>194</v>
      </c>
    </row>
    <row r="290">
      <c r="A290" s="6" t="str">
        <f>HYPERLINK("https://www.cusabio.com/ELISA-Kit/Guinea-Pig-Cortisol-ELISA-Kit-72327.html","CSB-E15960Gp")</f>
        <v>CSB-E15960Gp</v>
      </c>
      <c r="B290" s="7" t="s">
        <v>850</v>
      </c>
      <c r="C290" s="7" t="s">
        <v>851</v>
      </c>
      <c r="D290" s="8"/>
      <c r="E290" s="8"/>
      <c r="F290" s="8"/>
      <c r="G290" s="7" t="s">
        <v>194</v>
      </c>
    </row>
    <row r="291">
      <c r="A291" s="6" t="str">
        <f>HYPERLINK("https://www.cusabio.com/ELISA-Kit/Mouse-Cortisol-ELISA-Kit-72329.html","CSB-E05113m")</f>
        <v>CSB-E05113m</v>
      </c>
      <c r="B291" s="7" t="s">
        <v>852</v>
      </c>
      <c r="C291" s="7" t="s">
        <v>50</v>
      </c>
      <c r="D291" s="7" t="s">
        <v>853</v>
      </c>
      <c r="E291" s="7" t="s">
        <v>197</v>
      </c>
      <c r="F291" s="7" t="s">
        <v>854</v>
      </c>
      <c r="G291" s="7" t="s">
        <v>194</v>
      </c>
    </row>
    <row r="292">
      <c r="A292" s="6" t="str">
        <f>HYPERLINK("https://www.cusabio.com/ELISA-Kit/Pig-Cortisol-ELISA-Kit-72330.html","CSB-E06811p")</f>
        <v>CSB-E06811p</v>
      </c>
      <c r="B292" s="7" t="s">
        <v>855</v>
      </c>
      <c r="C292" s="7" t="s">
        <v>80</v>
      </c>
      <c r="D292" s="8"/>
      <c r="E292" s="8"/>
      <c r="F292" s="8"/>
      <c r="G292" s="7" t="s">
        <v>194</v>
      </c>
    </row>
    <row r="293">
      <c r="A293" s="6" t="str">
        <f>HYPERLINK("https://www.cusabio.com/ELISA-Kit/Human-C-Peptide-ELISA-Kit-72512.html","CSB-E05066h")</f>
        <v>CSB-E05066h</v>
      </c>
      <c r="B293" s="7" t="s">
        <v>856</v>
      </c>
      <c r="C293" s="7" t="s">
        <v>9</v>
      </c>
      <c r="D293" s="7" t="s">
        <v>21</v>
      </c>
      <c r="E293" s="7" t="s">
        <v>623</v>
      </c>
      <c r="F293" s="7" t="s">
        <v>857</v>
      </c>
      <c r="G293" s="7" t="s">
        <v>858</v>
      </c>
    </row>
    <row r="294">
      <c r="A294" s="6" t="str">
        <f>HYPERLINK("https://www.cusabio.com/ELISA-Kit/Mouse-Cystatin-CCys-C-ELISA-Kit-73147.html","CSB-E08386m")</f>
        <v>CSB-E08386m</v>
      </c>
      <c r="B294" s="7" t="s">
        <v>859</v>
      </c>
      <c r="C294" s="7" t="s">
        <v>50</v>
      </c>
      <c r="D294" s="7" t="s">
        <v>21</v>
      </c>
      <c r="E294" s="7" t="s">
        <v>860</v>
      </c>
      <c r="F294" s="7" t="s">
        <v>861</v>
      </c>
      <c r="G294" s="7" t="s">
        <v>216</v>
      </c>
    </row>
    <row r="295">
      <c r="A295" s="6" t="str">
        <f>HYPERLINK("https://www.cusabio.com/ELISA-Kit/Human-Cystatin-B-CSTBCST6STFB-ELISA-kit-73170.html","CSB-E16835h")</f>
        <v>CSB-E16835h</v>
      </c>
      <c r="B295" s="7" t="s">
        <v>862</v>
      </c>
      <c r="C295" s="7" t="s">
        <v>9</v>
      </c>
      <c r="D295" s="7" t="s">
        <v>863</v>
      </c>
      <c r="E295" s="7" t="s">
        <v>332</v>
      </c>
      <c r="F295" s="7" t="s">
        <v>864</v>
      </c>
      <c r="G295" s="7" t="s">
        <v>865</v>
      </c>
    </row>
    <row r="296">
      <c r="A296" s="6" t="str">
        <f>HYPERLINK("https://www.cusabio.com/ELISA-Kit/Human-Interferon-inducible-T-cell-ChemoattractantI-TAC-ELISA-Kit-73482.html","CSB-E09023h")</f>
        <v>CSB-E09023h</v>
      </c>
      <c r="B296" s="7" t="s">
        <v>866</v>
      </c>
      <c r="C296" s="7" t="s">
        <v>9</v>
      </c>
      <c r="D296" s="7" t="s">
        <v>21</v>
      </c>
      <c r="E296" s="7" t="s">
        <v>145</v>
      </c>
      <c r="F296" s="7" t="s">
        <v>226</v>
      </c>
      <c r="G296" s="7" t="s">
        <v>867</v>
      </c>
    </row>
    <row r="297">
      <c r="A297" s="6" t="str">
        <f>HYPERLINK("https://www.cusabio.com/ELISA-Kit/Mouse-C-X-C-motif-chemokine-13-Cxcl13BlcScyb13-ELISA-kit-73487.html","CSB-E16832m")</f>
        <v>CSB-E16832m</v>
      </c>
      <c r="B297" s="7" t="s">
        <v>868</v>
      </c>
      <c r="C297" s="7" t="s">
        <v>50</v>
      </c>
      <c r="D297" s="7" t="s">
        <v>115</v>
      </c>
      <c r="E297" s="7" t="s">
        <v>52</v>
      </c>
      <c r="F297" s="7" t="s">
        <v>869</v>
      </c>
      <c r="G297" s="7" t="s">
        <v>229</v>
      </c>
    </row>
    <row r="298">
      <c r="A298" s="6" t="str">
        <f>HYPERLINK("https://www.cusabio.com/ELISA-Kit/Human-Epithelial-neutrophil-activating-peptide-78-ENA-78CXCL5-ELISA-Kit-73501.html","CSB-E08178h")</f>
        <v>CSB-E08178h</v>
      </c>
      <c r="B298" s="7" t="s">
        <v>870</v>
      </c>
      <c r="C298" s="7" t="s">
        <v>9</v>
      </c>
      <c r="D298" s="7" t="s">
        <v>21</v>
      </c>
      <c r="E298" s="7" t="s">
        <v>359</v>
      </c>
      <c r="F298" s="7" t="s">
        <v>871</v>
      </c>
      <c r="G298" s="7" t="s">
        <v>872</v>
      </c>
    </row>
    <row r="299">
      <c r="A299" s="6" t="str">
        <f>HYPERLINK("https://www.cusabio.com/ELISA-Kit/Human-DecorinBone-proteoglycan-II-DCN-ELISA-Kit-74087.html","CSB-E16522h")</f>
        <v>CSB-E16522h</v>
      </c>
      <c r="B299" s="7" t="s">
        <v>873</v>
      </c>
      <c r="C299" s="7" t="s">
        <v>9</v>
      </c>
      <c r="D299" s="7" t="s">
        <v>365</v>
      </c>
      <c r="E299" s="7" t="s">
        <v>874</v>
      </c>
      <c r="F299" s="7" t="s">
        <v>875</v>
      </c>
      <c r="G299" s="7" t="s">
        <v>876</v>
      </c>
    </row>
    <row r="300">
      <c r="A300" s="6" t="str">
        <f>HYPERLINK("https://www.cusabio.com/ELISA-Kit/Human-Delta-like-protein-1DLL1-ELISA-kit-74787.html","CSB-EL006947HU")</f>
        <v>CSB-EL006947HU</v>
      </c>
      <c r="B300" s="7" t="s">
        <v>877</v>
      </c>
      <c r="C300" s="7" t="s">
        <v>9</v>
      </c>
      <c r="D300" s="7" t="s">
        <v>60</v>
      </c>
      <c r="E300" s="7" t="s">
        <v>295</v>
      </c>
      <c r="F300" s="7" t="s">
        <v>127</v>
      </c>
      <c r="G300" s="7" t="s">
        <v>878</v>
      </c>
    </row>
    <row r="301">
      <c r="A301" s="6" t="str">
        <f>HYPERLINK("https://www.cusabio.com/ELISA-Kit/Chicken-EstradiolE2-ELISA-Kit-75675.html","CSB-E12013C")</f>
        <v>CSB-E12013C</v>
      </c>
      <c r="B301" s="7" t="s">
        <v>879</v>
      </c>
      <c r="C301" s="7" t="s">
        <v>622</v>
      </c>
      <c r="D301" s="7" t="s">
        <v>243</v>
      </c>
      <c r="E301" s="7" t="s">
        <v>244</v>
      </c>
      <c r="F301" s="7" t="s">
        <v>251</v>
      </c>
      <c r="G301" s="7" t="s">
        <v>246</v>
      </c>
    </row>
    <row r="302">
      <c r="A302" s="6" t="str">
        <f>HYPERLINK("https://www.cusabio.com/ELISA-Kit/Goat-EstradiolE2-ELISA-Kit-75679.html","CSB-E13505G")</f>
        <v>CSB-E13505G</v>
      </c>
      <c r="B302" s="7" t="s">
        <v>880</v>
      </c>
      <c r="C302" s="7" t="s">
        <v>200</v>
      </c>
      <c r="D302" s="7" t="s">
        <v>10</v>
      </c>
      <c r="E302" s="7" t="s">
        <v>881</v>
      </c>
      <c r="F302" s="7" t="s">
        <v>245</v>
      </c>
      <c r="G302" s="7" t="s">
        <v>246</v>
      </c>
    </row>
    <row r="303">
      <c r="A303" s="6" t="str">
        <f>HYPERLINK("https://www.cusabio.com/ELISA-Kit/Human-Soluble-EndoglinsENGsCD105-ELISA-Kit-76486.html","CSB-E10030h")</f>
        <v>CSB-E10030h</v>
      </c>
      <c r="B303" s="7" t="s">
        <v>882</v>
      </c>
      <c r="C303" s="7" t="s">
        <v>9</v>
      </c>
      <c r="D303" s="7" t="s">
        <v>21</v>
      </c>
      <c r="E303" s="7" t="s">
        <v>52</v>
      </c>
      <c r="F303" s="7" t="s">
        <v>883</v>
      </c>
      <c r="G303" s="7" t="s">
        <v>884</v>
      </c>
    </row>
    <row r="304">
      <c r="A304" s="6" t="str">
        <f>HYPERLINK("https://www.cusabio.com/ELISA-Kit/Rat-coagulation-factor-ⅩⅢFⅩⅢ-ELISA-Kit-77174.html","CSB-E10122r")</f>
        <v>CSB-E10122r</v>
      </c>
      <c r="B304" s="7" t="s">
        <v>885</v>
      </c>
      <c r="C304" s="7" t="s">
        <v>31</v>
      </c>
      <c r="D304" s="8"/>
      <c r="E304" s="8"/>
      <c r="F304" s="8"/>
      <c r="G304" s="7" t="s">
        <v>886</v>
      </c>
    </row>
    <row r="305">
      <c r="A305" s="6" t="str">
        <f>HYPERLINK("https://www.cusabio.com/ELISA-Kit/Bovine-folic-acidFA-ELISA-Kit-77239.html","CSB-E13074B")</f>
        <v>CSB-E13074B</v>
      </c>
      <c r="B305" s="7" t="s">
        <v>887</v>
      </c>
      <c r="C305" s="7" t="s">
        <v>191</v>
      </c>
      <c r="D305" s="7" t="s">
        <v>574</v>
      </c>
      <c r="E305" s="7" t="s">
        <v>888</v>
      </c>
      <c r="F305" s="7" t="s">
        <v>240</v>
      </c>
      <c r="G305" s="7" t="s">
        <v>275</v>
      </c>
    </row>
    <row r="306">
      <c r="A306" s="6" t="str">
        <f>HYPERLINK("https://www.cusabio.com/ELISA-Kit/Rat-Folic-acidFA-ELISA-Kit-77243.html","CSB-E08757r")</f>
        <v>CSB-E08757r</v>
      </c>
      <c r="B306" s="7" t="s">
        <v>889</v>
      </c>
      <c r="C306" s="7" t="s">
        <v>31</v>
      </c>
      <c r="D306" s="7" t="s">
        <v>10</v>
      </c>
      <c r="E306" s="7" t="s">
        <v>890</v>
      </c>
      <c r="F306" s="7" t="s">
        <v>65</v>
      </c>
      <c r="G306" s="7" t="s">
        <v>275</v>
      </c>
    </row>
    <row r="307">
      <c r="A307" s="6" t="str">
        <f>HYPERLINK("https://www.cusabio.com/ELISA-Kit/Human-soluble-CD23sCD23-ELISA-Kit-78348.html","CSB-E14264h")</f>
        <v>CSB-E14264h</v>
      </c>
      <c r="B307" s="7" t="s">
        <v>891</v>
      </c>
      <c r="C307" s="7" t="s">
        <v>9</v>
      </c>
      <c r="D307" s="7" t="s">
        <v>21</v>
      </c>
      <c r="E307" s="7" t="s">
        <v>170</v>
      </c>
      <c r="F307" s="7" t="s">
        <v>171</v>
      </c>
      <c r="G307" s="7" t="s">
        <v>892</v>
      </c>
    </row>
    <row r="308">
      <c r="A308" s="6" t="str">
        <f>HYPERLINK("https://www.cusabio.com/ELISA-Kit/Human-FMS-like-tyrosine-kinase-3-ligandFlt-3L-ELISA-Kit-78836.html","CSB-E04554h")</f>
        <v>CSB-E04554h</v>
      </c>
      <c r="B308" s="7" t="s">
        <v>893</v>
      </c>
      <c r="C308" s="7" t="s">
        <v>9</v>
      </c>
      <c r="D308" s="7" t="s">
        <v>21</v>
      </c>
      <c r="E308" s="7" t="s">
        <v>261</v>
      </c>
      <c r="F308" s="7" t="s">
        <v>207</v>
      </c>
      <c r="G308" s="7" t="s">
        <v>894</v>
      </c>
    </row>
    <row r="309">
      <c r="A309" s="6" t="str">
        <f>HYPERLINK("https://www.cusabio.com/ELISA-Kit/Human-FibronectinFN-ELISA-Kit-78906.html","CSB-E04551h")</f>
        <v>CSB-E04551h</v>
      </c>
      <c r="B309" s="7" t="s">
        <v>895</v>
      </c>
      <c r="C309" s="7" t="s">
        <v>9</v>
      </c>
      <c r="D309" s="7" t="s">
        <v>820</v>
      </c>
      <c r="E309" s="7" t="s">
        <v>896</v>
      </c>
      <c r="F309" s="7" t="s">
        <v>897</v>
      </c>
      <c r="G309" s="7" t="s">
        <v>302</v>
      </c>
    </row>
    <row r="310">
      <c r="A310" s="6" t="str">
        <f>HYPERLINK("https://www.cusabio.com/ELISA-Kit/Mouse-Free-Tri-iodothyronine-IndesFree-T3-ELISA-Kit-79135.html","CSB-E05077m")</f>
        <v>CSB-E05077m</v>
      </c>
      <c r="B310" s="7" t="s">
        <v>898</v>
      </c>
      <c r="C310" s="7" t="s">
        <v>50</v>
      </c>
      <c r="D310" s="7" t="s">
        <v>26</v>
      </c>
      <c r="E310" s="7" t="s">
        <v>899</v>
      </c>
      <c r="F310" s="7" t="s">
        <v>900</v>
      </c>
      <c r="G310" s="7" t="s">
        <v>901</v>
      </c>
    </row>
    <row r="311">
      <c r="A311" s="6" t="str">
        <f>HYPERLINK("https://www.cusabio.com/ELISA-Kit/Rat-Free-Tri-iodothyronine-IndesFree-T3-ELISA-Kit-79136.html","CSB-E05076r")</f>
        <v>CSB-E05076r</v>
      </c>
      <c r="B311" s="7" t="s">
        <v>902</v>
      </c>
      <c r="C311" s="7" t="s">
        <v>31</v>
      </c>
      <c r="D311" s="7" t="s">
        <v>365</v>
      </c>
      <c r="E311" s="7" t="s">
        <v>899</v>
      </c>
      <c r="F311" s="7" t="s">
        <v>900</v>
      </c>
      <c r="G311" s="7" t="s">
        <v>901</v>
      </c>
    </row>
    <row r="312">
      <c r="A312" s="6" t="str">
        <f>HYPERLINK("https://www.cusabio.com/ELISA-Kit/Mouse-Free-ThyroxineFT4-ELISA-Kit-79271.html","CSB-E05080m")</f>
        <v>CSB-E05080m</v>
      </c>
      <c r="B312" s="7" t="s">
        <v>903</v>
      </c>
      <c r="C312" s="7" t="s">
        <v>50</v>
      </c>
      <c r="D312" s="7" t="s">
        <v>21</v>
      </c>
      <c r="E312" s="7" t="s">
        <v>312</v>
      </c>
      <c r="F312" s="7" t="s">
        <v>313</v>
      </c>
      <c r="G312" s="7" t="s">
        <v>314</v>
      </c>
    </row>
    <row r="313">
      <c r="A313" s="6" t="str">
        <f>HYPERLINK("https://www.cusabio.com/ELISA-Kit/Human-Galectin-7Gal-7-ELISA-Kit-79680.html","CSB-E13454h")</f>
        <v>CSB-E13454h</v>
      </c>
      <c r="B313" s="7" t="s">
        <v>904</v>
      </c>
      <c r="C313" s="7" t="s">
        <v>9</v>
      </c>
      <c r="D313" s="7" t="s">
        <v>21</v>
      </c>
      <c r="E313" s="7" t="s">
        <v>589</v>
      </c>
      <c r="F313" s="7" t="s">
        <v>131</v>
      </c>
      <c r="G313" s="7" t="s">
        <v>905</v>
      </c>
    </row>
    <row r="314">
      <c r="A314" s="6" t="str">
        <f>HYPERLINK("https://www.cusabio.com/ELISA-Kit/Mouse-Glucagon-like-peptide-1-receptorGLP1R-ELISA-kit-80522.html","CSB-EL009514MO")</f>
        <v>CSB-EL009514MO</v>
      </c>
      <c r="B314" s="7" t="s">
        <v>906</v>
      </c>
      <c r="C314" s="7" t="s">
        <v>50</v>
      </c>
      <c r="D314" s="7" t="s">
        <v>21</v>
      </c>
      <c r="E314" s="7" t="s">
        <v>907</v>
      </c>
      <c r="F314" s="7" t="s">
        <v>908</v>
      </c>
      <c r="G314" s="7" t="s">
        <v>909</v>
      </c>
    </row>
    <row r="315">
      <c r="A315" s="6" t="str">
        <f>HYPERLINK("https://www.cusabio.com/ELISA-Kit/Mouse-gonadotropin-releasing-hormoneGnRH-ELISA-Kit-80853.html","CSB-E08152m")</f>
        <v>CSB-E08152m</v>
      </c>
      <c r="B315" s="7" t="s">
        <v>910</v>
      </c>
      <c r="C315" s="7" t="s">
        <v>50</v>
      </c>
      <c r="D315" s="7" t="s">
        <v>21</v>
      </c>
      <c r="E315" s="7" t="s">
        <v>911</v>
      </c>
      <c r="F315" s="7" t="s">
        <v>912</v>
      </c>
      <c r="G315" s="7" t="s">
        <v>913</v>
      </c>
    </row>
    <row r="316">
      <c r="A316" s="6" t="str">
        <f>HYPERLINK("https://www.cusabio.com/ELISA-Kit/Mouse-guanylate-cyclase-activator-2B-uroguanylin-GUCA2B-ELISA-kit-81890.html","CSB-EL010048MO")</f>
        <v>CSB-EL010048MO</v>
      </c>
      <c r="B316" s="7" t="s">
        <v>914</v>
      </c>
      <c r="C316" s="7" t="s">
        <v>50</v>
      </c>
      <c r="D316" s="7" t="s">
        <v>21</v>
      </c>
      <c r="E316" s="7" t="s">
        <v>915</v>
      </c>
      <c r="F316" s="7" t="s">
        <v>916</v>
      </c>
      <c r="G316" s="7" t="s">
        <v>917</v>
      </c>
    </row>
    <row r="317">
      <c r="A317" s="6" t="str">
        <f>HYPERLINK("https://www.cusabio.com/ELISA-Kit/Human-hepatitis-D-virusHDV-antigen-ELISA-Kit-82348.html","CSB-EQ027247HU")</f>
        <v>CSB-EQ027247HU</v>
      </c>
      <c r="B317" s="7" t="s">
        <v>918</v>
      </c>
      <c r="C317" s="7" t="s">
        <v>9</v>
      </c>
      <c r="D317" s="7" t="s">
        <v>10</v>
      </c>
      <c r="E317" s="7" t="s">
        <v>288</v>
      </c>
      <c r="F317" s="7" t="s">
        <v>288</v>
      </c>
      <c r="G317" s="7" t="s">
        <v>919</v>
      </c>
    </row>
    <row r="318">
      <c r="A318" s="6" t="str">
        <f>HYPERLINK("https://www.cusabio.com/ELISA-Kit/Mouse-intercellular-adhesion-molecule-1ICAM-1-ELISA-KIT-83715.html","CSB-E04575m")</f>
        <v>CSB-E04575m</v>
      </c>
      <c r="B318" s="7" t="s">
        <v>920</v>
      </c>
      <c r="C318" s="7" t="s">
        <v>50</v>
      </c>
      <c r="D318" s="7" t="s">
        <v>21</v>
      </c>
      <c r="E318" s="7" t="s">
        <v>104</v>
      </c>
      <c r="F318" s="7" t="s">
        <v>105</v>
      </c>
      <c r="G318" s="7" t="s">
        <v>363</v>
      </c>
    </row>
    <row r="319">
      <c r="A319" s="6" t="str">
        <f>HYPERLINK("https://www.cusabio.com/ELISA-Kit/Human-intercellular-adhesion-molecule-3ICAM-3-ELISA-Kit-83724.html","CSB-E07949h")</f>
        <v>CSB-E07949h</v>
      </c>
      <c r="B319" s="7" t="s">
        <v>921</v>
      </c>
      <c r="C319" s="7" t="s">
        <v>9</v>
      </c>
      <c r="D319" s="7" t="s">
        <v>574</v>
      </c>
      <c r="E319" s="7" t="s">
        <v>295</v>
      </c>
      <c r="F319" s="7" t="s">
        <v>127</v>
      </c>
      <c r="G319" s="7" t="s">
        <v>922</v>
      </c>
    </row>
    <row r="320">
      <c r="A320" s="6" t="str">
        <f>HYPERLINK("https://www.cusabio.com/ELISA-Kit/Human-insulin-like-growth-factors-binding-protein-3IGFBP-3-ELISA-Kit-84072.html","CSB-E04590h")</f>
        <v>CSB-E04590h</v>
      </c>
      <c r="B320" s="7" t="s">
        <v>923</v>
      </c>
      <c r="C320" s="7" t="s">
        <v>9</v>
      </c>
      <c r="D320" s="7" t="s">
        <v>21</v>
      </c>
      <c r="E320" s="7" t="s">
        <v>263</v>
      </c>
      <c r="F320" s="7" t="s">
        <v>264</v>
      </c>
      <c r="G320" s="7" t="s">
        <v>924</v>
      </c>
    </row>
    <row r="321">
      <c r="A321" s="6" t="str">
        <f>HYPERLINK("https://www.cusabio.com/ELISA-Kit/Rat-Insulin-like-growth-factor-binding-protein-3IGFBP-3-ELISA-kit-84075.html","CSB-E07353r")</f>
        <v>CSB-E07353r</v>
      </c>
      <c r="B321" s="7" t="s">
        <v>925</v>
      </c>
      <c r="C321" s="7" t="s">
        <v>31</v>
      </c>
      <c r="D321" s="7" t="s">
        <v>21</v>
      </c>
      <c r="E321" s="7" t="s">
        <v>300</v>
      </c>
      <c r="F321" s="7" t="s">
        <v>301</v>
      </c>
      <c r="G321" s="7" t="s">
        <v>924</v>
      </c>
    </row>
    <row r="322">
      <c r="A322" s="6" t="str">
        <f>HYPERLINK("https://www.cusabio.com/ELISA-Kit/Human-Insulin-like-growth-factor-binding-protein-7-IGFBP7MAC25PSF-ELISA-kit-84091.html","CSB-E17249h")</f>
        <v>CSB-E17249h</v>
      </c>
      <c r="B322" s="7" t="s">
        <v>926</v>
      </c>
      <c r="C322" s="7" t="s">
        <v>9</v>
      </c>
      <c r="D322" s="7" t="s">
        <v>408</v>
      </c>
      <c r="E322" s="7" t="s">
        <v>130</v>
      </c>
      <c r="F322" s="7" t="s">
        <v>131</v>
      </c>
      <c r="G322" s="7" t="s">
        <v>927</v>
      </c>
    </row>
    <row r="323">
      <c r="A323" s="6" t="str">
        <f>HYPERLINK("https://www.cusabio.com/ELISA-Kit/Guinea-pig-Immunoglobulin-GIgG-ELISA-Kit-84106.html","CSB-E10125Gu")</f>
        <v>CSB-E10125Gu</v>
      </c>
      <c r="B323" s="7" t="s">
        <v>928</v>
      </c>
      <c r="C323" s="7" t="s">
        <v>929</v>
      </c>
      <c r="D323" s="7" t="s">
        <v>10</v>
      </c>
      <c r="E323" s="7" t="s">
        <v>930</v>
      </c>
      <c r="F323" s="7" t="s">
        <v>931</v>
      </c>
      <c r="G323" s="7" t="s">
        <v>389</v>
      </c>
    </row>
    <row r="324">
      <c r="A324" s="6" t="str">
        <f>HYPERLINK("https://www.cusabio.com/ELISA-Kit/Mouse-Immunoglobulin-GIgG-ELISA-Kit-84110.html","CSB-E07980m")</f>
        <v>CSB-E07980m</v>
      </c>
      <c r="B324" s="7" t="s">
        <v>932</v>
      </c>
      <c r="C324" s="7" t="s">
        <v>50</v>
      </c>
      <c r="D324" s="7" t="s">
        <v>778</v>
      </c>
      <c r="E324" s="7" t="s">
        <v>933</v>
      </c>
      <c r="F324" s="7" t="s">
        <v>934</v>
      </c>
      <c r="G324" s="7" t="s">
        <v>389</v>
      </c>
    </row>
    <row r="325">
      <c r="A325" s="6" t="str">
        <f>HYPERLINK("https://www.cusabio.com/ELISA-Kit/Bovine-Immunoglobulin-MIgM-ELISA-Kit-84149.html","CSB-E12017B")</f>
        <v>CSB-E12017B</v>
      </c>
      <c r="B325" s="7" t="s">
        <v>935</v>
      </c>
      <c r="C325" s="7" t="s">
        <v>191</v>
      </c>
      <c r="D325" s="7" t="s">
        <v>26</v>
      </c>
      <c r="E325" s="7" t="s">
        <v>936</v>
      </c>
      <c r="F325" s="7" t="s">
        <v>937</v>
      </c>
      <c r="G325" s="7" t="s">
        <v>938</v>
      </c>
    </row>
    <row r="326">
      <c r="A326" s="6" t="str">
        <f>HYPERLINK("https://www.cusabio.com/ELISA-Kit/Mouse-Interleukin-1-receptor-antagonist-IL-1ra-ELISA-kit-84418.html","CSB-E10395m")</f>
        <v>CSB-E10395m</v>
      </c>
      <c r="B326" s="7" t="s">
        <v>939</v>
      </c>
      <c r="C326" s="7" t="s">
        <v>50</v>
      </c>
      <c r="D326" s="7" t="s">
        <v>21</v>
      </c>
      <c r="E326" s="7" t="s">
        <v>491</v>
      </c>
      <c r="F326" s="7" t="s">
        <v>223</v>
      </c>
      <c r="G326" s="7" t="s">
        <v>940</v>
      </c>
    </row>
    <row r="327">
      <c r="A327" s="6" t="str">
        <f>HYPERLINK("https://www.cusabio.com/ELISA-Kit/Rabbit-InsulinINS-ELISA-Kit-84820.html","CSB-E06992Rb")</f>
        <v>CSB-E06992Rb</v>
      </c>
      <c r="B327" s="7" t="s">
        <v>941</v>
      </c>
      <c r="C327" s="7" t="s">
        <v>401</v>
      </c>
      <c r="D327" s="7" t="s">
        <v>21</v>
      </c>
      <c r="E327" s="7" t="s">
        <v>433</v>
      </c>
      <c r="F327" s="7" t="s">
        <v>729</v>
      </c>
      <c r="G327" s="7" t="s">
        <v>435</v>
      </c>
    </row>
    <row r="328">
      <c r="A328" s="6" t="str">
        <f>HYPERLINK("https://www.cusabio.com/ELISA-Kit/Bovine-beta-lactoglobulin-Beta-LG-allergen-Bos-d-5-LGBELISA-kit-87427.html","CSB-EL027168BO")</f>
        <v>CSB-EL027168BO</v>
      </c>
      <c r="B328" s="7" t="s">
        <v>942</v>
      </c>
      <c r="C328" s="7" t="s">
        <v>191</v>
      </c>
      <c r="D328" s="7" t="s">
        <v>943</v>
      </c>
      <c r="E328" s="7" t="s">
        <v>800</v>
      </c>
      <c r="F328" s="7" t="s">
        <v>944</v>
      </c>
      <c r="G328" s="7" t="s">
        <v>945</v>
      </c>
    </row>
    <row r="329">
      <c r="A329" s="6" t="str">
        <f>HYPERLINK("https://www.cusabio.com/ELISA-Kit/Human-MyoglobinMYOMB-ELISA-Kit-89082.html","CSB-E05141h")</f>
        <v>CSB-E05141h</v>
      </c>
      <c r="B329" s="7" t="s">
        <v>946</v>
      </c>
      <c r="C329" s="7" t="s">
        <v>9</v>
      </c>
      <c r="D329" s="7" t="s">
        <v>21</v>
      </c>
      <c r="E329" s="7" t="s">
        <v>239</v>
      </c>
      <c r="F329" s="7" t="s">
        <v>240</v>
      </c>
      <c r="G329" s="7" t="s">
        <v>947</v>
      </c>
    </row>
    <row r="330">
      <c r="A330" s="6" t="str">
        <f>HYPERLINK("https://www.cusabio.com/ELISA-Kit/Mouse-Monocyte-Chemotactic-Protein-5-MCP-5-ELISA-Kit-89260.html","CSB-E15766m")</f>
        <v>CSB-E15766m</v>
      </c>
      <c r="B330" s="7" t="s">
        <v>948</v>
      </c>
      <c r="C330" s="7" t="s">
        <v>50</v>
      </c>
      <c r="D330" s="7" t="s">
        <v>21</v>
      </c>
      <c r="E330" s="7" t="s">
        <v>162</v>
      </c>
      <c r="F330" s="7" t="s">
        <v>949</v>
      </c>
      <c r="G330" s="7" t="s">
        <v>950</v>
      </c>
    </row>
    <row r="331">
      <c r="A331" s="6" t="str">
        <f>HYPERLINK("https://www.cusabio.com/ELISA-Kit/Human-hepatocyte-growth-factor-receptorc-METHGFRELISA-Kit-89540.html","CSB-E13490h")</f>
        <v>CSB-E13490h</v>
      </c>
      <c r="B331" s="7" t="s">
        <v>951</v>
      </c>
      <c r="C331" s="7" t="s">
        <v>9</v>
      </c>
      <c r="D331" s="7" t="s">
        <v>21</v>
      </c>
      <c r="E331" s="7" t="s">
        <v>952</v>
      </c>
      <c r="F331" s="7" t="s">
        <v>226</v>
      </c>
      <c r="G331" s="7" t="s">
        <v>470</v>
      </c>
    </row>
    <row r="332">
      <c r="A332" s="6" t="str">
        <f>HYPERLINK("https://www.cusabio.com/ELISA-Kit/Mouse-Macrophage-Migration-Inhibitory-FactorMIF-ELISA-Kit-89801.html","CSB-E07292m")</f>
        <v>CSB-E07292m</v>
      </c>
      <c r="B332" s="7" t="s">
        <v>953</v>
      </c>
      <c r="C332" s="7" t="s">
        <v>50</v>
      </c>
      <c r="D332" s="7" t="s">
        <v>21</v>
      </c>
      <c r="E332" s="7" t="s">
        <v>954</v>
      </c>
      <c r="F332" s="7" t="s">
        <v>955</v>
      </c>
      <c r="G332" s="7" t="s">
        <v>472</v>
      </c>
    </row>
    <row r="333">
      <c r="A333" s="6" t="str">
        <f>HYPERLINK("https://www.cusabio.com/ELISA-Kit/Human-matrix-metalloproteinase-3stromelysin-1MMP3STR1-ELISA-kit-90059.html","CSB-E04677h")</f>
        <v>CSB-E04677h</v>
      </c>
      <c r="B333" s="7" t="s">
        <v>956</v>
      </c>
      <c r="C333" s="7" t="s">
        <v>9</v>
      </c>
      <c r="D333" s="7" t="s">
        <v>21</v>
      </c>
      <c r="E333" s="7" t="s">
        <v>52</v>
      </c>
      <c r="F333" s="7" t="s">
        <v>957</v>
      </c>
      <c r="G333" s="7" t="s">
        <v>958</v>
      </c>
    </row>
    <row r="334">
      <c r="A334" s="6" t="str">
        <f>HYPERLINK("https://www.cusabio.com/ELISA-Kit/Human-Nidogen-1-NID1-ELISA-Kit-92518.html","CSB-E13289h")</f>
        <v>CSB-E13289h</v>
      </c>
      <c r="B334" s="7" t="s">
        <v>959</v>
      </c>
      <c r="C334" s="7" t="s">
        <v>9</v>
      </c>
      <c r="D334" s="7" t="s">
        <v>21</v>
      </c>
      <c r="E334" s="7" t="s">
        <v>437</v>
      </c>
      <c r="F334" s="7" t="s">
        <v>960</v>
      </c>
      <c r="G334" s="7" t="s">
        <v>961</v>
      </c>
    </row>
    <row r="335">
      <c r="A335" s="6" t="str">
        <f>HYPERLINK("https://www.cusabio.com/ELISA-Kit/Human-Protein-NOV-homologNOV-ELISA-kit-92923.html","CSB-EL015956HU")</f>
        <v>CSB-EL015956HU</v>
      </c>
      <c r="B335" s="7" t="s">
        <v>962</v>
      </c>
      <c r="C335" s="7" t="s">
        <v>9</v>
      </c>
      <c r="D335" s="7" t="s">
        <v>21</v>
      </c>
      <c r="E335" s="7" t="s">
        <v>491</v>
      </c>
      <c r="F335" s="7" t="s">
        <v>223</v>
      </c>
      <c r="G335" s="7" t="s">
        <v>963</v>
      </c>
    </row>
    <row r="336">
      <c r="A336" s="6" t="str">
        <f>HYPERLINK("https://www.cusabio.com/ELISA-Kit/Human-N-terminal-pro-brain-natriuretic-peptideNT-proBNP-ELISA-KIT-93412.html","CSB-E05152h")</f>
        <v>CSB-E05152h</v>
      </c>
      <c r="B336" s="7" t="s">
        <v>964</v>
      </c>
      <c r="C336" s="7" t="s">
        <v>9</v>
      </c>
      <c r="D336" s="7" t="s">
        <v>21</v>
      </c>
      <c r="E336" s="7" t="s">
        <v>965</v>
      </c>
      <c r="F336" s="7" t="s">
        <v>966</v>
      </c>
      <c r="G336" s="7" t="s">
        <v>967</v>
      </c>
    </row>
    <row r="337">
      <c r="A337" s="6" t="str">
        <f>HYPERLINK("https://www.cusabio.com/ELISA-Kit/human-orosomucoid-2ORM2-ELISA-Kit-94575.html","CSB-E11821h")</f>
        <v>CSB-E11821h</v>
      </c>
      <c r="B337" s="7" t="s">
        <v>968</v>
      </c>
      <c r="C337" s="7" t="s">
        <v>9</v>
      </c>
      <c r="D337" s="7" t="s">
        <v>21</v>
      </c>
      <c r="E337" s="7" t="s">
        <v>104</v>
      </c>
      <c r="F337" s="7" t="s">
        <v>105</v>
      </c>
      <c r="G337" s="7" t="s">
        <v>969</v>
      </c>
    </row>
    <row r="338">
      <c r="A338" s="6" t="str">
        <f>HYPERLINK("https://www.cusabio.com/ELISA-Kit/Human-procollagen-Ⅲ-propeptidePⅢP-ELISA-Kit-94869.html","CSB-E13765h")</f>
        <v>CSB-E13765h</v>
      </c>
      <c r="B338" s="7" t="s">
        <v>970</v>
      </c>
      <c r="C338" s="7" t="s">
        <v>9</v>
      </c>
      <c r="D338" s="7" t="s">
        <v>348</v>
      </c>
      <c r="E338" s="7" t="s">
        <v>971</v>
      </c>
      <c r="F338" s="7" t="s">
        <v>972</v>
      </c>
      <c r="G338" s="7" t="s">
        <v>973</v>
      </c>
    </row>
    <row r="339">
      <c r="A339" s="6" t="str">
        <f>HYPERLINK("https://www.cusabio.com/ELISA-Kit/Human-Platelet-Derived-Growth-Factor-ABPDGF-AB-ELISA-kit-95591.html","CSB-E04701h")</f>
        <v>CSB-E04701h</v>
      </c>
      <c r="B339" s="7" t="s">
        <v>974</v>
      </c>
      <c r="C339" s="7" t="s">
        <v>9</v>
      </c>
      <c r="D339" s="7" t="s">
        <v>21</v>
      </c>
      <c r="E339" s="7" t="s">
        <v>145</v>
      </c>
      <c r="F339" s="7" t="s">
        <v>226</v>
      </c>
      <c r="G339" s="7" t="s">
        <v>975</v>
      </c>
    </row>
    <row r="340">
      <c r="A340" s="6" t="str">
        <f>HYPERLINK("https://www.cusabio.com/ELISA-Kit/Mouse-Platelet-Factor-4PF-4-ELISA-Kit-95923.html","CSB-E07884m")</f>
        <v>CSB-E07884m</v>
      </c>
      <c r="B340" s="7" t="s">
        <v>976</v>
      </c>
      <c r="C340" s="7" t="s">
        <v>50</v>
      </c>
      <c r="D340" s="7" t="s">
        <v>21</v>
      </c>
      <c r="E340" s="7" t="s">
        <v>32</v>
      </c>
      <c r="F340" s="7" t="s">
        <v>977</v>
      </c>
      <c r="G340" s="7" t="s">
        <v>513</v>
      </c>
    </row>
    <row r="341">
      <c r="A341" s="6" t="str">
        <f>HYPERLINK("https://www.cusabio.com/ELISA-Kit/Human-ElafinPI3-ELISA-kit-96335.html","CSB-EL017952HU")</f>
        <v>CSB-EL017952HU</v>
      </c>
      <c r="B341" s="7" t="s">
        <v>978</v>
      </c>
      <c r="C341" s="7" t="s">
        <v>9</v>
      </c>
      <c r="D341" s="7" t="s">
        <v>21</v>
      </c>
      <c r="E341" s="7" t="s">
        <v>261</v>
      </c>
      <c r="F341" s="7" t="s">
        <v>207</v>
      </c>
      <c r="G341" s="7" t="s">
        <v>979</v>
      </c>
    </row>
    <row r="342">
      <c r="A342" s="6" t="str">
        <f>HYPERLINK("https://www.cusabio.com/ELISA-Kit/Mouse-Calcium-dependent-phospholipase-A2-PLA2G5--ELISA-kit-96736.html","CSB-EL018103MO")</f>
        <v>CSB-EL018103MO</v>
      </c>
      <c r="B342" s="7" t="s">
        <v>980</v>
      </c>
      <c r="C342" s="7" t="s">
        <v>50</v>
      </c>
      <c r="D342" s="7" t="s">
        <v>21</v>
      </c>
      <c r="E342" s="7" t="s">
        <v>981</v>
      </c>
      <c r="F342" s="7" t="s">
        <v>410</v>
      </c>
      <c r="G342" s="7" t="s">
        <v>982</v>
      </c>
    </row>
    <row r="343">
      <c r="A343" s="6" t="str">
        <f>HYPERLINK("https://www.cusabio.com/ELISA-Kit/Bovine-PlasminogenPLG-ELISA-kit-96956.html","CSB-EL018188BO")</f>
        <v>CSB-EL018188BO</v>
      </c>
      <c r="B343" s="7" t="s">
        <v>983</v>
      </c>
      <c r="C343" s="7" t="s">
        <v>191</v>
      </c>
      <c r="D343" s="7" t="s">
        <v>21</v>
      </c>
      <c r="E343" s="7" t="s">
        <v>377</v>
      </c>
      <c r="F343" s="7" t="s">
        <v>116</v>
      </c>
      <c r="G343" s="7" t="s">
        <v>527</v>
      </c>
    </row>
    <row r="344">
      <c r="A344" s="6" t="str">
        <f>HYPERLINK("https://www.cusabio.com/ELISA-Kit/Rabbit-PlasminogenPlg-ELISA-Kit-96963.html","CSB-E11871Rb")</f>
        <v>CSB-E11871Rb</v>
      </c>
      <c r="B344" s="7" t="s">
        <v>984</v>
      </c>
      <c r="C344" s="7" t="s">
        <v>401</v>
      </c>
      <c r="D344" s="7" t="s">
        <v>21</v>
      </c>
      <c r="E344" s="7" t="s">
        <v>377</v>
      </c>
      <c r="F344" s="7" t="s">
        <v>116</v>
      </c>
      <c r="G344" s="7" t="s">
        <v>527</v>
      </c>
    </row>
    <row r="345">
      <c r="A345" s="6" t="str">
        <f>HYPERLINK("https://www.cusabio.com/ELISA-Kit/Rat-Plasminogen-Plg-ELISA-kit-96964.html","CSB-E17250r")</f>
        <v>CSB-E17250r</v>
      </c>
      <c r="B345" s="7" t="s">
        <v>985</v>
      </c>
      <c r="C345" s="7" t="s">
        <v>31</v>
      </c>
      <c r="D345" s="7" t="s">
        <v>21</v>
      </c>
      <c r="E345" s="7" t="s">
        <v>377</v>
      </c>
      <c r="F345" s="7" t="s">
        <v>116</v>
      </c>
      <c r="G345" s="7" t="s">
        <v>986</v>
      </c>
    </row>
    <row r="346">
      <c r="A346" s="6" t="str">
        <f>HYPERLINK("https://www.cusabio.com/ELISA-Kit/Goat-ProgesteronePROG-ELISA-Kit-98264.html","CSB-E13631G")</f>
        <v>CSB-E13631G</v>
      </c>
      <c r="B346" s="7" t="s">
        <v>987</v>
      </c>
      <c r="C346" s="7" t="s">
        <v>200</v>
      </c>
      <c r="D346" s="8"/>
      <c r="E346" s="8"/>
      <c r="F346" s="8"/>
      <c r="G346" s="7" t="s">
        <v>540</v>
      </c>
    </row>
    <row r="347">
      <c r="A347" s="6" t="str">
        <f>HYPERLINK("https://www.cusabio.com/ELISA-Kit/Horse-ProgesteronePROG-ELISA-kit-98265.html","CSB-E13183Hs")</f>
        <v>CSB-E13183Hs</v>
      </c>
      <c r="B347" s="7" t="s">
        <v>988</v>
      </c>
      <c r="C347" s="7" t="s">
        <v>613</v>
      </c>
      <c r="D347" s="7" t="s">
        <v>10</v>
      </c>
      <c r="E347" s="7" t="s">
        <v>989</v>
      </c>
      <c r="F347" s="7" t="s">
        <v>857</v>
      </c>
      <c r="G347" s="7" t="s">
        <v>540</v>
      </c>
    </row>
    <row r="348">
      <c r="A348" s="6" t="str">
        <f>HYPERLINK("https://www.cusabio.com/ELISA-Kit/Plant-Ribulose-15-bisphosphate-carboxylaseoxygenaseRuBisCO-ELISA-Kit-101911.html","CSB-E16686Pl")</f>
        <v>CSB-E16686Pl</v>
      </c>
      <c r="B348" s="7" t="s">
        <v>990</v>
      </c>
      <c r="C348" s="7" t="s">
        <v>991</v>
      </c>
      <c r="D348" s="7" t="s">
        <v>36</v>
      </c>
      <c r="E348" s="7" t="s">
        <v>992</v>
      </c>
      <c r="F348" s="7" t="s">
        <v>993</v>
      </c>
      <c r="G348" s="7" t="s">
        <v>994</v>
      </c>
    </row>
    <row r="349">
      <c r="A349" s="6" t="str">
        <f>HYPERLINK("https://www.cusabio.com/ELISA-Kit/Human-Rotavirus-antigenRV-Ag-ELISA-Kit-101954.html","CSB-E05033h")</f>
        <v>CSB-E05033h</v>
      </c>
      <c r="B349" s="7" t="s">
        <v>995</v>
      </c>
      <c r="C349" s="7" t="s">
        <v>9</v>
      </c>
      <c r="D349" s="7" t="s">
        <v>745</v>
      </c>
      <c r="E349" s="7" t="s">
        <v>288</v>
      </c>
      <c r="F349" s="7" t="s">
        <v>288</v>
      </c>
      <c r="G349" s="7" t="s">
        <v>746</v>
      </c>
    </row>
    <row r="350">
      <c r="A350" s="6" t="str">
        <f>HYPERLINK("https://www.cusabio.com/ELISA-Kit/Mouse-S100-calcium-binding-protein-A8-S100A8-ELISA-kit-102059.html","CSB-EL020641MO")</f>
        <v>CSB-EL020641MO</v>
      </c>
      <c r="B350" s="7" t="s">
        <v>996</v>
      </c>
      <c r="C350" s="7" t="s">
        <v>50</v>
      </c>
      <c r="D350" s="7" t="s">
        <v>60</v>
      </c>
      <c r="E350" s="7" t="s">
        <v>997</v>
      </c>
      <c r="F350" s="7" t="s">
        <v>998</v>
      </c>
      <c r="G350" s="7" t="s">
        <v>999</v>
      </c>
    </row>
    <row r="351">
      <c r="A351" s="6" t="str">
        <f>HYPERLINK("https://www.cusabio.com/ELISA-Kit/Human-Serum-amyloid-A-4-proteinSAA4-ELISA-kit-102121.html","CSB-EL020659HU")</f>
        <v>CSB-EL020659HU</v>
      </c>
      <c r="B351" s="7" t="s">
        <v>1000</v>
      </c>
      <c r="C351" s="7" t="s">
        <v>9</v>
      </c>
      <c r="D351" s="7" t="s">
        <v>21</v>
      </c>
      <c r="E351" s="7" t="s">
        <v>1001</v>
      </c>
      <c r="F351" s="7" t="s">
        <v>1002</v>
      </c>
      <c r="G351" s="7" t="s">
        <v>1003</v>
      </c>
    </row>
    <row r="352">
      <c r="A352" s="6" t="str">
        <f>HYPERLINK("https://www.cusabio.com/ELISA-Kit/Human-Stem-Cell-Factor-Receptor-SCFR-ELISA-kit-102371.html","CSB-E04721h")</f>
        <v>CSB-E04721h</v>
      </c>
      <c r="B352" s="7" t="s">
        <v>1004</v>
      </c>
      <c r="C352" s="7" t="s">
        <v>9</v>
      </c>
      <c r="D352" s="7" t="s">
        <v>21</v>
      </c>
      <c r="E352" s="7" t="s">
        <v>239</v>
      </c>
      <c r="F352" s="7" t="s">
        <v>240</v>
      </c>
      <c r="G352" s="7" t="s">
        <v>1005</v>
      </c>
    </row>
    <row r="353">
      <c r="A353" s="6" t="str">
        <f>HYPERLINK("https://www.cusabio.com/ELISA-Kit/Mouse-E-Selectin-ELISA-kit-102770.html","CSB-E04541m")</f>
        <v>CSB-E04541m</v>
      </c>
      <c r="B353" s="7" t="s">
        <v>1006</v>
      </c>
      <c r="C353" s="7" t="s">
        <v>50</v>
      </c>
      <c r="D353" s="7" t="s">
        <v>21</v>
      </c>
      <c r="E353" s="7" t="s">
        <v>64</v>
      </c>
      <c r="F353" s="7" t="s">
        <v>65</v>
      </c>
      <c r="G353" s="7" t="s">
        <v>578</v>
      </c>
    </row>
    <row r="354">
      <c r="A354" s="6" t="str">
        <f>HYPERLINK("https://www.cusabio.com/ELISA-Kit/Human-Alpha1-AntichymotrypsinAACT-ELISA-Kit-102945.html","CSB-E08957h")</f>
        <v>CSB-E08957h</v>
      </c>
      <c r="B354" s="7" t="s">
        <v>1007</v>
      </c>
      <c r="C354" s="7" t="s">
        <v>9</v>
      </c>
      <c r="D354" s="7" t="s">
        <v>21</v>
      </c>
      <c r="E354" s="7" t="s">
        <v>1008</v>
      </c>
      <c r="F354" s="7" t="s">
        <v>1009</v>
      </c>
      <c r="G354" s="7" t="s">
        <v>1010</v>
      </c>
    </row>
    <row r="355">
      <c r="A355" s="6" t="str">
        <f>HYPERLINK("https://www.cusabio.com/ELISA-Kit/Human-KallistatinSERPINA4-ELISA-kit-102946.html","CSB-EL021060HU")</f>
        <v>CSB-EL021060HU</v>
      </c>
      <c r="B355" s="7" t="s">
        <v>1011</v>
      </c>
      <c r="C355" s="7" t="s">
        <v>9</v>
      </c>
      <c r="D355" s="7" t="s">
        <v>21</v>
      </c>
      <c r="E355" s="7" t="s">
        <v>52</v>
      </c>
      <c r="F355" s="7" t="s">
        <v>53</v>
      </c>
      <c r="G355" s="7" t="s">
        <v>1012</v>
      </c>
    </row>
    <row r="356">
      <c r="A356" s="6" t="str">
        <f>HYPERLINK("https://www.cusabio.com/ELISA-Kit/Rat-Pulmonary-surfactant-associated-protein-ASP-A-ELISA-Kit-103194.html","CSB-E08684r")</f>
        <v>CSB-E08684r</v>
      </c>
      <c r="B356" s="7" t="s">
        <v>1013</v>
      </c>
      <c r="C356" s="7" t="s">
        <v>31</v>
      </c>
      <c r="D356" s="7" t="s">
        <v>21</v>
      </c>
      <c r="E356" s="7" t="s">
        <v>295</v>
      </c>
      <c r="F356" s="7" t="s">
        <v>127</v>
      </c>
      <c r="G356" s="7" t="s">
        <v>1014</v>
      </c>
    </row>
    <row r="357">
      <c r="A357" s="6" t="str">
        <f>HYPERLINK("https://www.cusabio.com/ELISA-Kit/Human-soluble-lectin-like-oxidized-low-density-lipoprotein-receptor-1sLOX-1ELISA-Kit-104851.html","CSB-E13567h")</f>
        <v>CSB-E13567h</v>
      </c>
      <c r="B357" s="7" t="s">
        <v>1015</v>
      </c>
      <c r="C357" s="7" t="s">
        <v>9</v>
      </c>
      <c r="D357" s="7" t="s">
        <v>60</v>
      </c>
      <c r="E357" s="7" t="s">
        <v>1016</v>
      </c>
      <c r="F357" s="7" t="s">
        <v>1017</v>
      </c>
      <c r="G357" s="7" t="s">
        <v>1018</v>
      </c>
    </row>
    <row r="358">
      <c r="A358" s="6" t="str">
        <f>HYPERLINK("https://www.cusabio.com/ELISA-Kit/Bovine-TestosteroneT-ELISA-Kit-106994.html","CSB-E13194B")</f>
        <v>CSB-E13194B</v>
      </c>
      <c r="B358" s="7" t="s">
        <v>1019</v>
      </c>
      <c r="C358" s="7" t="s">
        <v>191</v>
      </c>
      <c r="D358" s="7" t="s">
        <v>21</v>
      </c>
      <c r="E358" s="7" t="s">
        <v>608</v>
      </c>
      <c r="F358" s="7" t="s">
        <v>609</v>
      </c>
      <c r="G358" s="7" t="s">
        <v>610</v>
      </c>
    </row>
    <row r="359">
      <c r="A359" s="6" t="str">
        <f>HYPERLINK("https://www.cusabio.com/ELISA-Kit/Chicken-Testosterone-T-ELISA-Kit-106997.html","CSB-E12797C")</f>
        <v>CSB-E12797C</v>
      </c>
      <c r="B359" s="7" t="s">
        <v>1020</v>
      </c>
      <c r="C359" s="7" t="s">
        <v>622</v>
      </c>
      <c r="D359" s="7" t="s">
        <v>26</v>
      </c>
      <c r="E359" s="7" t="s">
        <v>608</v>
      </c>
      <c r="F359" s="7" t="s">
        <v>609</v>
      </c>
      <c r="G359" s="7" t="s">
        <v>610</v>
      </c>
    </row>
    <row r="360">
      <c r="A360" s="6" t="str">
        <f>HYPERLINK("https://www.cusabio.com/ELISA-Kit/Human-TestosteroneT-ELISA-Kit-107004.html","CSB-E05099h")</f>
        <v>CSB-E05099h</v>
      </c>
      <c r="B360" s="7" t="s">
        <v>1021</v>
      </c>
      <c r="C360" s="7" t="s">
        <v>9</v>
      </c>
      <c r="D360" s="8"/>
      <c r="E360" s="8"/>
      <c r="F360" s="8"/>
      <c r="G360" s="7" t="s">
        <v>610</v>
      </c>
    </row>
    <row r="361">
      <c r="A361" s="6" t="str">
        <f>HYPERLINK("https://www.cusabio.com/ELISA-Kit/Fish-Tri-iodothyronineT3-ELISA-Kit-107020.html","CSB-E08488f")</f>
        <v>CSB-E08488f</v>
      </c>
      <c r="B361" s="7" t="s">
        <v>1022</v>
      </c>
      <c r="C361" s="7" t="s">
        <v>196</v>
      </c>
      <c r="D361" s="7" t="s">
        <v>21</v>
      </c>
      <c r="E361" s="7" t="s">
        <v>623</v>
      </c>
      <c r="F361" s="7" t="s">
        <v>624</v>
      </c>
      <c r="G361" s="7" t="s">
        <v>625</v>
      </c>
    </row>
    <row r="362">
      <c r="A362" s="6" t="str">
        <f>HYPERLINK("https://www.cusabio.com/ELISA-Kit/Goat-Tri-iodothyronineT3-ELISA-KIT-107021.html","CSB-E13385G")</f>
        <v>CSB-E13385G</v>
      </c>
      <c r="B362" s="7" t="s">
        <v>1023</v>
      </c>
      <c r="C362" s="7" t="s">
        <v>200</v>
      </c>
      <c r="D362" s="7" t="s">
        <v>21</v>
      </c>
      <c r="E362" s="7" t="s">
        <v>623</v>
      </c>
      <c r="F362" s="7" t="s">
        <v>624</v>
      </c>
      <c r="G362" s="7" t="s">
        <v>625</v>
      </c>
    </row>
    <row r="363">
      <c r="A363" s="6" t="str">
        <f>HYPERLINK("https://www.cusabio.com/ELISA-Kit/Pig-Tri-iodothyronineT3-ELISA-Kit-107025.html","CSB-E14195p")</f>
        <v>CSB-E14195p</v>
      </c>
      <c r="B363" s="7" t="s">
        <v>1024</v>
      </c>
      <c r="C363" s="7" t="s">
        <v>80</v>
      </c>
      <c r="D363" s="7" t="s">
        <v>10</v>
      </c>
      <c r="E363" s="7" t="s">
        <v>1025</v>
      </c>
      <c r="F363" s="7" t="s">
        <v>1026</v>
      </c>
      <c r="G363" s="7" t="s">
        <v>625</v>
      </c>
    </row>
    <row r="364">
      <c r="A364" s="6" t="str">
        <f>HYPERLINK("https://www.cusabio.com/ELISA-Kit/Bovine-thyroxineT4-ELISA-Kit-107030.html","CSB-E13050B")</f>
        <v>CSB-E13050B</v>
      </c>
      <c r="B364" s="7" t="s">
        <v>1027</v>
      </c>
      <c r="C364" s="7" t="s">
        <v>191</v>
      </c>
      <c r="D364" s="7" t="s">
        <v>21</v>
      </c>
      <c r="E364" s="7" t="s">
        <v>629</v>
      </c>
      <c r="F364" s="7" t="s">
        <v>630</v>
      </c>
      <c r="G364" s="7" t="s">
        <v>631</v>
      </c>
    </row>
    <row r="365">
      <c r="A365" s="6" t="str">
        <f>HYPERLINK("https://www.cusabio.com/ELISA-Kit/Canine-thyroxineT4-ELISA-Kit-107033.html","CSB-E07288c")</f>
        <v>CSB-E07288c</v>
      </c>
      <c r="B365" s="7" t="s">
        <v>1028</v>
      </c>
      <c r="C365" s="7" t="s">
        <v>72</v>
      </c>
      <c r="D365" s="7" t="s">
        <v>26</v>
      </c>
      <c r="E365" s="7" t="s">
        <v>629</v>
      </c>
      <c r="F365" s="7" t="s">
        <v>630</v>
      </c>
      <c r="G365" s="7" t="s">
        <v>631</v>
      </c>
    </row>
    <row r="366">
      <c r="A366" s="6" t="str">
        <f>HYPERLINK("https://www.cusabio.com/ELISA-Kit/Goat-ThyroxineT4-ELISA-Kit-107035.html","CSB-E13384G")</f>
        <v>CSB-E13384G</v>
      </c>
      <c r="B366" s="7" t="s">
        <v>1029</v>
      </c>
      <c r="C366" s="7" t="s">
        <v>200</v>
      </c>
      <c r="D366" s="7" t="s">
        <v>21</v>
      </c>
      <c r="E366" s="7" t="s">
        <v>629</v>
      </c>
      <c r="F366" s="7" t="s">
        <v>630</v>
      </c>
      <c r="G366" s="7" t="s">
        <v>631</v>
      </c>
    </row>
    <row r="367">
      <c r="A367" s="6" t="str">
        <f>HYPERLINK("https://www.cusabio.com/ELISA-Kit/Pig-ThyroxineT4-ELISA-Kit-107039.html","CSB-E13718p")</f>
        <v>CSB-E13718p</v>
      </c>
      <c r="B367" s="7" t="s">
        <v>1030</v>
      </c>
      <c r="C367" s="7" t="s">
        <v>80</v>
      </c>
      <c r="D367" s="7" t="s">
        <v>10</v>
      </c>
      <c r="E367" s="7" t="s">
        <v>629</v>
      </c>
      <c r="F367" s="7" t="s">
        <v>630</v>
      </c>
      <c r="G367" s="7" t="s">
        <v>631</v>
      </c>
    </row>
    <row r="368">
      <c r="A368" s="6" t="str">
        <f>HYPERLINK("https://www.cusabio.com/ELISA-Kit/Human-transferrinTF-ELISA-Kit-107867.html","CSB-E13093h")</f>
        <v>CSB-E13093h</v>
      </c>
      <c r="B368" s="7" t="s">
        <v>1031</v>
      </c>
      <c r="C368" s="7" t="s">
        <v>9</v>
      </c>
      <c r="D368" s="7" t="s">
        <v>1032</v>
      </c>
      <c r="E368" s="7" t="s">
        <v>1033</v>
      </c>
      <c r="F368" s="7" t="s">
        <v>1034</v>
      </c>
      <c r="G368" s="7" t="s">
        <v>1035</v>
      </c>
    </row>
    <row r="369">
      <c r="A369" s="6" t="str">
        <f>HYPERLINK("https://www.cusabio.com/ELISA-Kit/Human-Trefoil-factor-3TFF3-ELISA-kit-107925.html","CSB-EL023433HU")</f>
        <v>CSB-EL023433HU</v>
      </c>
      <c r="B369" s="7" t="s">
        <v>1036</v>
      </c>
      <c r="C369" s="7" t="s">
        <v>9</v>
      </c>
      <c r="D369" s="7" t="s">
        <v>60</v>
      </c>
      <c r="E369" s="7" t="s">
        <v>616</v>
      </c>
      <c r="F369" s="7" t="s">
        <v>1037</v>
      </c>
      <c r="G369" s="7" t="s">
        <v>1038</v>
      </c>
    </row>
    <row r="370">
      <c r="A370" s="6" t="str">
        <f>HYPERLINK("https://www.cusabio.com/ELISA-Kit/Human-Tissue-factor-pathway-inhibitorTFPI-ELISA-Kit-107940.html","CSB-E08260h")</f>
        <v>CSB-E08260h</v>
      </c>
      <c r="B370" s="7" t="s">
        <v>1039</v>
      </c>
      <c r="C370" s="7" t="s">
        <v>9</v>
      </c>
      <c r="D370" s="7" t="s">
        <v>21</v>
      </c>
      <c r="E370" s="7" t="s">
        <v>1040</v>
      </c>
      <c r="F370" s="7" t="s">
        <v>1041</v>
      </c>
      <c r="G370" s="7" t="s">
        <v>1042</v>
      </c>
    </row>
    <row r="371">
      <c r="A371" s="6" t="str">
        <f>HYPERLINK("https://www.cusabio.com/ELISA-Kit/Dog-Transforming-growth-factor-β1TGF-β1-ELISA-Kit-107981.html","CSB-E04796c")</f>
        <v>CSB-E04796c</v>
      </c>
      <c r="B371" s="7" t="s">
        <v>1043</v>
      </c>
      <c r="C371" s="7" t="s">
        <v>72</v>
      </c>
      <c r="D371" s="7" t="s">
        <v>10</v>
      </c>
      <c r="E371" s="7" t="s">
        <v>1044</v>
      </c>
      <c r="F371" s="7" t="s">
        <v>1045</v>
      </c>
      <c r="G371" s="7" t="s">
        <v>640</v>
      </c>
    </row>
    <row r="372">
      <c r="A372" s="6" t="str">
        <f>HYPERLINK("https://www.cusabio.com/ELISA-Kit/Human-thrombospondin-1TSP-1-ELISA-Kit-108101.html","CSB-E08763h")</f>
        <v>CSB-E08763h</v>
      </c>
      <c r="B372" s="7" t="s">
        <v>1046</v>
      </c>
      <c r="C372" s="7" t="s">
        <v>9</v>
      </c>
      <c r="D372" s="7" t="s">
        <v>1047</v>
      </c>
      <c r="E372" s="7" t="s">
        <v>300</v>
      </c>
      <c r="F372" s="7" t="s">
        <v>301</v>
      </c>
      <c r="G372" s="7" t="s">
        <v>646</v>
      </c>
    </row>
    <row r="373">
      <c r="A373" s="6" t="str">
        <f>HYPERLINK("https://www.cusabio.com/ELISA-Kit/Mouse-Thrombospondin-2THBS2-ELISA-kit-108106.html","CSB-EL023488MO")</f>
        <v>CSB-EL023488MO</v>
      </c>
      <c r="B373" s="7" t="s">
        <v>1048</v>
      </c>
      <c r="C373" s="7" t="s">
        <v>50</v>
      </c>
      <c r="D373" s="7" t="s">
        <v>60</v>
      </c>
      <c r="E373" s="7" t="s">
        <v>692</v>
      </c>
      <c r="F373" s="7" t="s">
        <v>198</v>
      </c>
      <c r="G373" s="7" t="s">
        <v>1049</v>
      </c>
    </row>
    <row r="374">
      <c r="A374" s="6" t="str">
        <f>HYPERLINK("https://www.cusabio.com/ELISA-Kit/Mouse-tissue-inhibitors-of-metalloproteinase-1TIMP-1-ELISA-Kit-108306.html","CSB-E08004m")</f>
        <v>CSB-E08004m</v>
      </c>
      <c r="B374" s="7" t="s">
        <v>1050</v>
      </c>
      <c r="C374" s="7" t="s">
        <v>50</v>
      </c>
      <c r="D374" s="7" t="s">
        <v>281</v>
      </c>
      <c r="E374" s="7" t="s">
        <v>52</v>
      </c>
      <c r="F374" s="7" t="s">
        <v>1051</v>
      </c>
      <c r="G374" s="7" t="s">
        <v>649</v>
      </c>
    </row>
    <row r="375">
      <c r="A375" s="6" t="str">
        <f>HYPERLINK("https://www.cusabio.com/ELISA-Kit/Mouse-OsteoprotegerinOPG-ELISA-KIT-109368.html","CSB-E04693m")</f>
        <v>CSB-E04693m</v>
      </c>
      <c r="B375" s="7" t="s">
        <v>1052</v>
      </c>
      <c r="C375" s="7" t="s">
        <v>50</v>
      </c>
      <c r="D375" s="7" t="s">
        <v>21</v>
      </c>
      <c r="E375" s="7" t="s">
        <v>162</v>
      </c>
      <c r="F375" s="7" t="s">
        <v>210</v>
      </c>
      <c r="G375" s="7" t="s">
        <v>657</v>
      </c>
    </row>
    <row r="376">
      <c r="A376" s="6" t="str">
        <f>HYPERLINK("https://www.cusabio.com/ELISA-Kit/Mouse-Tumor-necrosis-factor-soluble-receptor-ⅠTNFsR-Ⅰ-ELISA-KIT-109385.html","CSB-E04737m")</f>
        <v>CSB-E04737m</v>
      </c>
      <c r="B376" s="7" t="s">
        <v>1053</v>
      </c>
      <c r="C376" s="7" t="s">
        <v>50</v>
      </c>
      <c r="D376" s="7" t="s">
        <v>21</v>
      </c>
      <c r="E376" s="7" t="s">
        <v>158</v>
      </c>
      <c r="F376" s="7" t="s">
        <v>1054</v>
      </c>
      <c r="G376" s="7" t="s">
        <v>661</v>
      </c>
    </row>
    <row r="377">
      <c r="A377" s="6" t="str">
        <f>HYPERLINK("https://www.cusabio.com/ELISA-Kit/Mouse-Tumor-necrosis-factor-soluble-receptor-ⅡTNFsR-Ⅱ-ELISA-KIT-109389.html","CSB-E04739m")</f>
        <v>CSB-E04739m</v>
      </c>
      <c r="B377" s="7" t="s">
        <v>1055</v>
      </c>
      <c r="C377" s="7" t="s">
        <v>50</v>
      </c>
      <c r="D377" s="7" t="s">
        <v>21</v>
      </c>
      <c r="E377" s="7" t="s">
        <v>1056</v>
      </c>
      <c r="F377" s="7" t="s">
        <v>1057</v>
      </c>
      <c r="G377" s="7" t="s">
        <v>663</v>
      </c>
    </row>
    <row r="378">
      <c r="A378" s="6" t="str">
        <f>HYPERLINK("https://www.cusabio.com/ELISA-Kit/Human-soluble-tumor-necrosis-factor-like-weak-inducer-of-apoptosis-sTWEAKELISA-Kit-109408.html","CSB-E16492h")</f>
        <v>CSB-E16492h</v>
      </c>
      <c r="B378" s="7" t="s">
        <v>1058</v>
      </c>
      <c r="C378" s="7" t="s">
        <v>9</v>
      </c>
      <c r="D378" s="7" t="s">
        <v>21</v>
      </c>
      <c r="E378" s="7" t="s">
        <v>219</v>
      </c>
      <c r="F378" s="7" t="s">
        <v>220</v>
      </c>
      <c r="G378" s="7" t="s">
        <v>1059</v>
      </c>
    </row>
    <row r="379">
      <c r="A379" s="6" t="str">
        <f>HYPERLINK("https://www.cusabio.com/ELISA-Kit/Human-Thyroid-Stimulating-HormoneTSH-ELISA-Kit-110365.html","CSB-E05114h")</f>
        <v>CSB-E05114h</v>
      </c>
      <c r="B379" s="7" t="s">
        <v>1060</v>
      </c>
      <c r="C379" s="7" t="s">
        <v>9</v>
      </c>
      <c r="D379" s="7" t="s">
        <v>10</v>
      </c>
      <c r="E379" s="7" t="s">
        <v>1061</v>
      </c>
      <c r="F379" s="7" t="s">
        <v>1062</v>
      </c>
      <c r="G379" s="7" t="s">
        <v>1063</v>
      </c>
    </row>
    <row r="380">
      <c r="A380" s="6" t="str">
        <f>HYPERLINK("https://www.cusabio.com/ELISA-Kit/Human-Thioredoxin-domain-containing-protein-5TXNDC5-ELISA-kit-110881.html","CSB-EL025379HU")</f>
        <v>CSB-EL025379HU</v>
      </c>
      <c r="B380" s="7" t="s">
        <v>1064</v>
      </c>
      <c r="C380" s="7" t="s">
        <v>9</v>
      </c>
      <c r="D380" s="7" t="s">
        <v>365</v>
      </c>
      <c r="E380" s="7" t="s">
        <v>52</v>
      </c>
      <c r="F380" s="7" t="s">
        <v>53</v>
      </c>
      <c r="G380" s="7" t="s">
        <v>1065</v>
      </c>
    </row>
    <row r="381">
      <c r="A381" s="6" t="str">
        <f>HYPERLINK("https://www.cusabio.com/ELISA-Kit/Bovine-Vitamin-A-VA-ELISA-Kit-111785.html","CSB-E17987B")</f>
        <v>CSB-E17987B</v>
      </c>
      <c r="B381" s="7" t="s">
        <v>1066</v>
      </c>
      <c r="C381" s="7" t="s">
        <v>191</v>
      </c>
      <c r="D381" s="7" t="s">
        <v>21</v>
      </c>
      <c r="E381" s="7" t="s">
        <v>1067</v>
      </c>
      <c r="F381" s="7" t="s">
        <v>1068</v>
      </c>
      <c r="G381" s="7" t="s">
        <v>672</v>
      </c>
    </row>
    <row r="382">
      <c r="A382" s="6" t="str">
        <f>HYPERLINK("https://www.cusabio.com/ELISA-Kit/Plant-Vitamin-AVA-ELISA-Kit-111790.html","CSB-E07038Pl")</f>
        <v>CSB-E07038Pl</v>
      </c>
      <c r="B382" s="7" t="s">
        <v>1069</v>
      </c>
      <c r="C382" s="7" t="s">
        <v>35</v>
      </c>
      <c r="D382" s="7" t="s">
        <v>36</v>
      </c>
      <c r="E382" s="7" t="s">
        <v>670</v>
      </c>
      <c r="F382" s="7" t="s">
        <v>671</v>
      </c>
      <c r="G382" s="7" t="s">
        <v>672</v>
      </c>
    </row>
    <row r="383">
      <c r="A383" s="6" t="str">
        <f>HYPERLINK("https://www.cusabio.com/ELISA-Kit/Mouse-Vascular-cell-adhesion-molecule-1VCAM-1-ELISA-kit-111897.html","CSB-E04754m")</f>
        <v>CSB-E04754m</v>
      </c>
      <c r="B383" s="7" t="s">
        <v>1070</v>
      </c>
      <c r="C383" s="7" t="s">
        <v>50</v>
      </c>
      <c r="D383" s="7" t="s">
        <v>26</v>
      </c>
      <c r="E383" s="7" t="s">
        <v>1071</v>
      </c>
      <c r="F383" s="7" t="s">
        <v>1072</v>
      </c>
      <c r="G383" s="7" t="s">
        <v>679</v>
      </c>
    </row>
    <row r="384">
      <c r="A384" s="6" t="str">
        <f>HYPERLINK("https://www.cusabio.com/ELISA-Kit/Human-anti-Chlamydia-trachomatisCT-antibody-IgG-ELISA-Kit-114439.html","CSB-E05156h")</f>
        <v>CSB-E05156h</v>
      </c>
      <c r="B384" s="7" t="s">
        <v>1073</v>
      </c>
      <c r="C384" s="7" t="s">
        <v>9</v>
      </c>
      <c r="D384" s="8"/>
      <c r="E384" s="8"/>
      <c r="F384" s="8"/>
      <c r="G384" s="7" t="s">
        <v>1074</v>
      </c>
    </row>
    <row r="385">
      <c r="A385" s="6" t="str">
        <f>HYPERLINK("https://www.cusabio.com/ELISA-Kit/Human-anti-chorionic-gonadotropin-antibodyAhCGAb-ELISA-Kit-114440.html","CSB-E09559h")</f>
        <v>CSB-E09559h</v>
      </c>
      <c r="B385" s="7" t="s">
        <v>1075</v>
      </c>
      <c r="C385" s="7" t="s">
        <v>9</v>
      </c>
      <c r="D385" s="8"/>
      <c r="E385" s="7" t="s">
        <v>288</v>
      </c>
      <c r="F385" s="7" t="s">
        <v>288</v>
      </c>
      <c r="G385" s="7" t="s">
        <v>1076</v>
      </c>
    </row>
    <row r="386">
      <c r="A386" s="6" t="str">
        <f>HYPERLINK("https://www.cusabio.com/ELISA-Kit/Human-anti-cyclic-citrullinated-peptide-antibody-anti-CCP-antibody-ELISA-Kit-114443.html","CSB-E09077h")</f>
        <v>CSB-E09077h</v>
      </c>
      <c r="B386" s="7" t="s">
        <v>1077</v>
      </c>
      <c r="C386" s="7" t="s">
        <v>9</v>
      </c>
      <c r="D386" s="7" t="s">
        <v>348</v>
      </c>
      <c r="E386" s="7" t="s">
        <v>288</v>
      </c>
      <c r="F386" s="7" t="s">
        <v>288</v>
      </c>
      <c r="G386" s="7" t="s">
        <v>1078</v>
      </c>
    </row>
    <row r="387">
      <c r="A387" s="6" t="str">
        <f>HYPERLINK("https://www.cusabio.com/ELISA-Kit/Human-anti-cytomegalovirusCMV--antibody--IgG-ELISA-Kit-114445.html","CSB-E09063h")</f>
        <v>CSB-E09063h</v>
      </c>
      <c r="B387" s="7" t="s">
        <v>1079</v>
      </c>
      <c r="C387" s="7" t="s">
        <v>9</v>
      </c>
      <c r="D387" s="7" t="s">
        <v>348</v>
      </c>
      <c r="E387" s="7" t="s">
        <v>288</v>
      </c>
      <c r="F387" s="7" t="s">
        <v>288</v>
      </c>
      <c r="G387" s="7" t="s">
        <v>1080</v>
      </c>
    </row>
    <row r="388">
      <c r="A388" s="6" t="str">
        <f>HYPERLINK("https://www.cusabio.com/ELISA-Kit/Human-anti-cytomegalovirusCMV-antibody--IgM-ELISA-Kit-114446.html","CSB-E09546h")</f>
        <v>CSB-E09546h</v>
      </c>
      <c r="B388" s="7" t="s">
        <v>1081</v>
      </c>
      <c r="C388" s="7" t="s">
        <v>9</v>
      </c>
      <c r="D388" s="7" t="s">
        <v>348</v>
      </c>
      <c r="E388" s="7" t="s">
        <v>288</v>
      </c>
      <c r="F388" s="7" t="s">
        <v>288</v>
      </c>
      <c r="G388" s="7" t="s">
        <v>1082</v>
      </c>
    </row>
    <row r="389">
      <c r="A389" s="6" t="str">
        <f>HYPERLINK("https://www.cusabio.com/ELISA-Kit/Human-anti-epidemic-hemorrhagic-fever-virus-antibodyIgGELISA-Kit-114452.html","CSB-E09107h")</f>
        <v>CSB-E09107h</v>
      </c>
      <c r="B389" s="7" t="s">
        <v>1083</v>
      </c>
      <c r="C389" s="7" t="s">
        <v>9</v>
      </c>
      <c r="D389" s="7" t="s">
        <v>348</v>
      </c>
      <c r="E389" s="7" t="s">
        <v>288</v>
      </c>
      <c r="F389" s="7" t="s">
        <v>288</v>
      </c>
      <c r="G389" s="7" t="s">
        <v>1084</v>
      </c>
    </row>
    <row r="390">
      <c r="A390" s="6" t="str">
        <f>HYPERLINK("https://www.cusabio.com/ELISA-Kit/Human-anti-epidemic-hemorrhagic-fever-virusEHF-antibodyIgM--ELISA-Kit-114453.html","CSB-E09553h")</f>
        <v>CSB-E09553h</v>
      </c>
      <c r="B390" s="7" t="s">
        <v>1085</v>
      </c>
      <c r="C390" s="7" t="s">
        <v>9</v>
      </c>
      <c r="D390" s="7" t="s">
        <v>348</v>
      </c>
      <c r="E390" s="7" t="s">
        <v>288</v>
      </c>
      <c r="F390" s="7" t="s">
        <v>288</v>
      </c>
      <c r="G390" s="7" t="s">
        <v>1086</v>
      </c>
    </row>
    <row r="391">
      <c r="A391" s="6" t="str">
        <f>HYPERLINK("https://www.cusabio.com/ELISA-Kit/Human-anti-hepatitis-A-virus-HAV-antibody-IgGELISA-Kit-114468.html","CSB-E09540h")</f>
        <v>CSB-E09540h</v>
      </c>
      <c r="B391" s="7" t="s">
        <v>1087</v>
      </c>
      <c r="C391" s="7" t="s">
        <v>9</v>
      </c>
      <c r="D391" s="7" t="s">
        <v>348</v>
      </c>
      <c r="E391" s="7" t="s">
        <v>288</v>
      </c>
      <c r="F391" s="7" t="s">
        <v>288</v>
      </c>
      <c r="G391" s="7" t="s">
        <v>1088</v>
      </c>
    </row>
    <row r="392">
      <c r="A392" s="6" t="str">
        <f>HYPERLINK("https://www.cusabio.com/ELISA-Kit/Human-anti-hepatitis-A-virusHAV-antibodyIgM-ELISA-Kit-114469.html","CSB-E09541h")</f>
        <v>CSB-E09541h</v>
      </c>
      <c r="B392" s="7" t="s">
        <v>1089</v>
      </c>
      <c r="C392" s="7" t="s">
        <v>9</v>
      </c>
      <c r="D392" s="7" t="s">
        <v>348</v>
      </c>
      <c r="E392" s="7" t="s">
        <v>288</v>
      </c>
      <c r="F392" s="7" t="s">
        <v>288</v>
      </c>
      <c r="G392" s="7" t="s">
        <v>1090</v>
      </c>
    </row>
    <row r="393">
      <c r="A393" s="6" t="str">
        <f>HYPERLINK("https://www.cusabio.com/ELISA-Kit/Human-anti-hepatitis-B-virus-surface-antibodyHBsAb-ELISA-Kit-114474.html","CSB-E09571h")</f>
        <v>CSB-E09571h</v>
      </c>
      <c r="B393" s="7" t="s">
        <v>1091</v>
      </c>
      <c r="C393" s="7" t="s">
        <v>9</v>
      </c>
      <c r="D393" s="7" t="s">
        <v>10</v>
      </c>
      <c r="E393" s="7" t="s">
        <v>288</v>
      </c>
      <c r="F393" s="7" t="s">
        <v>288</v>
      </c>
      <c r="G393" s="7" t="s">
        <v>709</v>
      </c>
    </row>
    <row r="394">
      <c r="A394" s="6" t="str">
        <f>HYPERLINK("https://www.cusabio.com/ELISA-Kit/Human-Anti-Ovary-AntibodyAOAb-ELISA-Kit-114505.html","CSB-E09081h")</f>
        <v>CSB-E09081h</v>
      </c>
      <c r="B394" s="7" t="s">
        <v>1092</v>
      </c>
      <c r="C394" s="7" t="s">
        <v>9</v>
      </c>
      <c r="D394" s="8"/>
      <c r="E394" s="7" t="s">
        <v>288</v>
      </c>
      <c r="F394" s="7" t="s">
        <v>288</v>
      </c>
      <c r="G394" s="7" t="s">
        <v>1093</v>
      </c>
    </row>
    <row r="395">
      <c r="A395" s="6" t="str">
        <f>HYPERLINK("https://www.cusabio.com/ELISA-Kit/Human-anti-sperm-antibodyAsAb-ELISA-Kit-114542.html","CSB-E05118h")</f>
        <v>CSB-E05118h</v>
      </c>
      <c r="B395" s="7" t="s">
        <v>1094</v>
      </c>
      <c r="C395" s="7" t="s">
        <v>9</v>
      </c>
      <c r="D395" s="8"/>
      <c r="E395" s="7" t="s">
        <v>288</v>
      </c>
      <c r="F395" s="7" t="s">
        <v>288</v>
      </c>
      <c r="G395" s="7" t="s">
        <v>1095</v>
      </c>
    </row>
    <row r="396">
      <c r="A396" s="6" t="str">
        <f>HYPERLINK("https://www.cusabio.com/ELISA-Kit/Human-anti-toxoplasmatox-antibody-IgG-ELISA-Kit-114557.html","CSB-E09532h")</f>
        <v>CSB-E09532h</v>
      </c>
      <c r="B396" s="7" t="s">
        <v>1096</v>
      </c>
      <c r="C396" s="7" t="s">
        <v>9</v>
      </c>
      <c r="D396" s="8"/>
      <c r="E396" s="8"/>
      <c r="F396" s="8"/>
      <c r="G396" s="7" t="s">
        <v>1097</v>
      </c>
    </row>
    <row r="397">
      <c r="A397" s="6" t="str">
        <f>HYPERLINK("https://www.cusabio.com/ELISA-Kit/Human-anti-trophoblast-antibodyATA-ELISA-Kit-114559.html","CSB-E09088h")</f>
        <v>CSB-E09088h</v>
      </c>
      <c r="B397" s="7" t="s">
        <v>1098</v>
      </c>
      <c r="C397" s="7" t="s">
        <v>9</v>
      </c>
      <c r="D397" s="7" t="s">
        <v>348</v>
      </c>
      <c r="E397" s="7" t="s">
        <v>288</v>
      </c>
      <c r="F397" s="7" t="s">
        <v>288</v>
      </c>
      <c r="G397" s="7" t="s">
        <v>1099</v>
      </c>
    </row>
    <row r="398">
      <c r="A398" s="6" t="str">
        <f>HYPERLINK("https://www.cusabio.com/ELISA-Kit/Human-anti-zona-pellucida-antibodyaZP-ELISA-Kit-114562.html","CSB-E09082h")</f>
        <v>CSB-E09082h</v>
      </c>
      <c r="B398" s="7" t="s">
        <v>1100</v>
      </c>
      <c r="C398" s="7" t="s">
        <v>9</v>
      </c>
      <c r="D398" s="7" t="s">
        <v>348</v>
      </c>
      <c r="E398" s="7" t="s">
        <v>288</v>
      </c>
      <c r="F398" s="7" t="s">
        <v>288</v>
      </c>
      <c r="G398" s="7" t="s">
        <v>1101</v>
      </c>
    </row>
    <row r="399">
      <c r="A399" s="6" t="str">
        <f>HYPERLINK("https://www.cusabio.com/ELISA-Kit/Human-Chlamydia-pneumoniaeCpn-antibodyIgM-ELISA-Kit-114571.html","CSB-E17348h")</f>
        <v>CSB-E17348h</v>
      </c>
      <c r="B399" s="7" t="s">
        <v>1102</v>
      </c>
      <c r="C399" s="7" t="s">
        <v>9</v>
      </c>
      <c r="D399" s="7" t="s">
        <v>348</v>
      </c>
      <c r="E399" s="7" t="s">
        <v>288</v>
      </c>
      <c r="F399" s="7" t="s">
        <v>288</v>
      </c>
      <c r="G399" s="7" t="s">
        <v>1103</v>
      </c>
    </row>
    <row r="400">
      <c r="A400" s="6" t="str">
        <f>HYPERLINK("https://www.cusabio.com/ELISA-Kit/Human-Endometrium-AntibodyEMAb-ELISA-Kit-114583.html","CSB-E05119h")</f>
        <v>CSB-E05119h</v>
      </c>
      <c r="B400" s="7" t="s">
        <v>1104</v>
      </c>
      <c r="C400" s="7" t="s">
        <v>9</v>
      </c>
      <c r="D400" s="7" t="s">
        <v>348</v>
      </c>
      <c r="E400" s="7" t="s">
        <v>288</v>
      </c>
      <c r="F400" s="7" t="s">
        <v>288</v>
      </c>
      <c r="G400" s="7" t="s">
        <v>1105</v>
      </c>
    </row>
    <row r="401">
      <c r="A401" s="6" t="str">
        <f>HYPERLINK("https://www.cusabio.com/ELISA-Kit/Human-Hepatitis-E-virus-antibodyIgMELISA-Kit-114602.html","CSB-E04812h")</f>
        <v>CSB-E04812h</v>
      </c>
      <c r="B401" s="7" t="s">
        <v>1106</v>
      </c>
      <c r="C401" s="7" t="s">
        <v>9</v>
      </c>
      <c r="D401" s="7" t="s">
        <v>10</v>
      </c>
      <c r="E401" s="7" t="s">
        <v>288</v>
      </c>
      <c r="F401" s="7" t="s">
        <v>288</v>
      </c>
      <c r="G401" s="7" t="s">
        <v>1107</v>
      </c>
    </row>
    <row r="402">
      <c r="A402" s="6" t="str">
        <f>HYPERLINK("https://www.cusabio.com/ELISA-Kit/Human-herpes-simplex-virus-Ⅰ-HSVⅠ-antibody-IgG-ELISA-Kit-114605.html","CSB-E08997h")</f>
        <v>CSB-E08997h</v>
      </c>
      <c r="B402" s="7" t="s">
        <v>1108</v>
      </c>
      <c r="C402" s="7" t="s">
        <v>9</v>
      </c>
      <c r="D402" s="7" t="s">
        <v>348</v>
      </c>
      <c r="E402" s="7" t="s">
        <v>288</v>
      </c>
      <c r="F402" s="7" t="s">
        <v>288</v>
      </c>
      <c r="G402" s="7" t="s">
        <v>1109</v>
      </c>
    </row>
    <row r="403">
      <c r="A403" s="6" t="str">
        <f>HYPERLINK("https://www.cusabio.com/ELISA-Kit/Human-insulin-autoantibodiesIAA-ELISA-Kit-114614.html","CSB-E09205h")</f>
        <v>CSB-E09205h</v>
      </c>
      <c r="B403" s="7" t="s">
        <v>1110</v>
      </c>
      <c r="C403" s="7" t="s">
        <v>9</v>
      </c>
      <c r="D403" s="7" t="s">
        <v>10</v>
      </c>
      <c r="E403" s="7" t="s">
        <v>288</v>
      </c>
      <c r="F403" s="7" t="s">
        <v>288</v>
      </c>
      <c r="G403" s="7" t="s">
        <v>1111</v>
      </c>
    </row>
    <row r="404">
      <c r="A404" s="6" t="str">
        <f>HYPERLINK("https://www.cusabio.com/ELISA-Kit/Human-islet-cell-antibodyICA-ELISA-Kit-114618.html","CSB-E04972h")</f>
        <v>CSB-E04972h</v>
      </c>
      <c r="B404" s="7" t="s">
        <v>1112</v>
      </c>
      <c r="C404" s="7" t="s">
        <v>9</v>
      </c>
      <c r="D404" s="7" t="s">
        <v>348</v>
      </c>
      <c r="E404" s="7" t="s">
        <v>288</v>
      </c>
      <c r="F404" s="7" t="s">
        <v>288</v>
      </c>
      <c r="G404" s="7" t="s">
        <v>1113</v>
      </c>
    </row>
    <row r="405">
      <c r="A405" s="6" t="str">
        <f>HYPERLINK("https://www.cusabio.com/ELISA-Kit/Human-Japanese-Encephalitis-JE-antibody-IgG-ELISA-kit-114619.html","CSB-E08922h")</f>
        <v>CSB-E08922h</v>
      </c>
      <c r="B405" s="7" t="s">
        <v>1114</v>
      </c>
      <c r="C405" s="7" t="s">
        <v>9</v>
      </c>
      <c r="D405" s="7" t="s">
        <v>348</v>
      </c>
      <c r="E405" s="7" t="s">
        <v>288</v>
      </c>
      <c r="F405" s="7" t="s">
        <v>288</v>
      </c>
      <c r="G405" s="7" t="s">
        <v>1115</v>
      </c>
    </row>
    <row r="406">
      <c r="A406" s="6" t="str">
        <f>HYPERLINK("https://www.cusabio.com/ELISA-Kit/Human-papillomavirus-antibodyIgM-ELISA-Kit-114653.html","CSB-E08783h")</f>
        <v>CSB-E08783h</v>
      </c>
      <c r="B406" s="7" t="s">
        <v>1116</v>
      </c>
      <c r="C406" s="7" t="s">
        <v>9</v>
      </c>
      <c r="D406" s="8"/>
      <c r="E406" s="7" t="s">
        <v>288</v>
      </c>
      <c r="F406" s="7" t="s">
        <v>288</v>
      </c>
      <c r="G406" s="7" t="s">
        <v>1117</v>
      </c>
    </row>
    <row r="407">
      <c r="A407" s="6" t="str">
        <f>HYPERLINK("https://www.cusabio.com/ELISA-Kit/Human-anti-double-stranded-DNAdsDNA-antibodyIgG-ELISA-Kit-114745.html","CSB-E04911h")</f>
        <v>CSB-E04911h</v>
      </c>
      <c r="B407" s="7" t="s">
        <v>1118</v>
      </c>
      <c r="C407" s="7" t="s">
        <v>9</v>
      </c>
      <c r="D407" s="7" t="s">
        <v>348</v>
      </c>
      <c r="E407" s="8"/>
      <c r="F407" s="8"/>
      <c r="G407" s="7" t="s">
        <v>1119</v>
      </c>
    </row>
    <row r="408">
      <c r="A408" s="6" t="str">
        <f>HYPERLINK("https://www.cusabio.com/ELISA-Kit/Mouse-Adenovirus-antibody-IgG-ELISA-Kit-114773.html","CSB-E13901m")</f>
        <v>CSB-E13901m</v>
      </c>
      <c r="B408" s="7" t="s">
        <v>1120</v>
      </c>
      <c r="C408" s="7" t="s">
        <v>50</v>
      </c>
      <c r="D408" s="8"/>
      <c r="E408" s="8"/>
      <c r="F408" s="8"/>
      <c r="G408" s="7" t="s">
        <v>765</v>
      </c>
    </row>
    <row r="409">
      <c r="A409" s="6" t="str">
        <f>HYPERLINK("https://www.cusabio.com/ELISA-Kit/Mouse-anti-cardiolipin-antibody-IgG-ELISA-Kit-114776.html","CSB-E08646m")</f>
        <v>CSB-E08646m</v>
      </c>
      <c r="B409" s="7" t="s">
        <v>1121</v>
      </c>
      <c r="C409" s="7" t="s">
        <v>50</v>
      </c>
      <c r="D409" s="7" t="s">
        <v>348</v>
      </c>
      <c r="E409" s="7" t="s">
        <v>288</v>
      </c>
      <c r="F409" s="7" t="s">
        <v>288</v>
      </c>
      <c r="G409" s="7" t="s">
        <v>1122</v>
      </c>
    </row>
    <row r="410">
      <c r="A410" s="6" t="str">
        <f>HYPERLINK("https://www.cusabio.com/ELISA-Kit/Mouse-anti-toxoplasmosis-TOXO-antibody-IgG-ELISA-kit-114797.html","CSB-E12823m")</f>
        <v>CSB-E12823m</v>
      </c>
      <c r="B410" s="7" t="s">
        <v>1123</v>
      </c>
      <c r="C410" s="7" t="s">
        <v>50</v>
      </c>
      <c r="D410" s="7" t="s">
        <v>348</v>
      </c>
      <c r="E410" s="7" t="s">
        <v>288</v>
      </c>
      <c r="F410" s="7" t="s">
        <v>288</v>
      </c>
      <c r="G410" s="7" t="s">
        <v>1124</v>
      </c>
    </row>
    <row r="411">
      <c r="A411" s="6" t="str">
        <f>HYPERLINK("https://www.cusabio.com/ELISA-Kit/Mouse-glutamic-acid-decarboxylase-GAD-autoantibody-IgG-ELISA-Kit-114806.html","CSB-E08655m")</f>
        <v>CSB-E08655m</v>
      </c>
      <c r="B411" s="7" t="s">
        <v>1125</v>
      </c>
      <c r="C411" s="7" t="s">
        <v>50</v>
      </c>
      <c r="D411" s="7" t="s">
        <v>10</v>
      </c>
      <c r="E411" s="7" t="s">
        <v>288</v>
      </c>
      <c r="F411" s="7" t="s">
        <v>288</v>
      </c>
      <c r="G411" s="7" t="s">
        <v>1126</v>
      </c>
    </row>
    <row r="412">
      <c r="A412" s="6" t="str">
        <f>HYPERLINK("https://www.cusabio.com/ELISA-Kit/Mouse-glutamic-acid-decarboxylaseGAD-autoantibodyIgM-ELISA-Kit-114807.html","CSB-E12808m")</f>
        <v>CSB-E12808m</v>
      </c>
      <c r="B412" s="7" t="s">
        <v>1127</v>
      </c>
      <c r="C412" s="7" t="s">
        <v>50</v>
      </c>
      <c r="D412" s="7" t="s">
        <v>348</v>
      </c>
      <c r="E412" s="7" t="s">
        <v>288</v>
      </c>
      <c r="F412" s="7" t="s">
        <v>288</v>
      </c>
      <c r="G412" s="7" t="s">
        <v>1128</v>
      </c>
    </row>
    <row r="413">
      <c r="A413" s="6" t="str">
        <f>HYPERLINK("https://www.cusabio.com/ELISA-Kit/Mouse-hepatitis-B-virus-core-antibodyHBcAb-ELISA-Kit-114810.html","CSB-E09995m")</f>
        <v>CSB-E09995m</v>
      </c>
      <c r="B413" s="7" t="s">
        <v>1129</v>
      </c>
      <c r="C413" s="7" t="s">
        <v>50</v>
      </c>
      <c r="D413" s="7" t="s">
        <v>10</v>
      </c>
      <c r="E413" s="7" t="s">
        <v>288</v>
      </c>
      <c r="F413" s="7" t="s">
        <v>288</v>
      </c>
      <c r="G413" s="7" t="s">
        <v>1130</v>
      </c>
    </row>
    <row r="414">
      <c r="A414" s="6" t="str">
        <f>HYPERLINK("https://www.cusabio.com/ELISA-Kit/Rat-anti-toxoplasmosis-TOXO-antibody-IgG-ELISA-kit-114883.html","CSB-E12821r")</f>
        <v>CSB-E12821r</v>
      </c>
      <c r="B414" s="7" t="s">
        <v>1131</v>
      </c>
      <c r="C414" s="7" t="s">
        <v>31</v>
      </c>
      <c r="D414" s="7" t="s">
        <v>348</v>
      </c>
      <c r="E414" s="7" t="s">
        <v>288</v>
      </c>
      <c r="F414" s="7" t="s">
        <v>288</v>
      </c>
      <c r="G414" s="7" t="s">
        <v>1124</v>
      </c>
    </row>
    <row r="415">
      <c r="A415" s="6" t="str">
        <f>HYPERLINK("https://www.cusabio.com/ELISA-Kit/Rat-epidemic-hemorrhagic-fever-antibody-IgG---ELISA-kit-114886.html","CSB-E12810r")</f>
        <v>CSB-E12810r</v>
      </c>
      <c r="B415" s="7" t="s">
        <v>1132</v>
      </c>
      <c r="C415" s="7" t="s">
        <v>31</v>
      </c>
      <c r="D415" s="7" t="s">
        <v>348</v>
      </c>
      <c r="E415" s="7" t="s">
        <v>288</v>
      </c>
      <c r="F415" s="7" t="s">
        <v>288</v>
      </c>
      <c r="G415" s="7" t="s">
        <v>1084</v>
      </c>
    </row>
    <row r="416">
      <c r="A416" s="6" t="str">
        <f>HYPERLINK("https://www.cusabio.com/ELISA-Kit/Mouse-ghrelin-GHRL-ELISA-Kit-114942.html","CSB-E09817m")</f>
        <v>CSB-E09817m</v>
      </c>
      <c r="B416" s="7" t="s">
        <v>1133</v>
      </c>
      <c r="C416" s="7" t="s">
        <v>50</v>
      </c>
      <c r="D416" s="7" t="s">
        <v>21</v>
      </c>
      <c r="E416" s="7" t="s">
        <v>1134</v>
      </c>
      <c r="F416" s="7" t="s">
        <v>1135</v>
      </c>
      <c r="G416" s="7" t="s">
        <v>1136</v>
      </c>
    </row>
    <row r="417">
      <c r="A417" s="6" t="str">
        <f>HYPERLINK("https://www.cusabio.com/ELISA-Kit/Human-carbohydrate-antigen-50CA50-ELISA-Kit-114964.html","CSB-EQ027409HU")</f>
        <v>CSB-EQ027409HU</v>
      </c>
      <c r="B417" s="7" t="s">
        <v>1137</v>
      </c>
      <c r="C417" s="7" t="s">
        <v>9</v>
      </c>
      <c r="D417" s="7" t="s">
        <v>1138</v>
      </c>
      <c r="E417" s="7" t="s">
        <v>1139</v>
      </c>
      <c r="F417" s="7" t="s">
        <v>1140</v>
      </c>
      <c r="G417" s="7" t="s">
        <v>1141</v>
      </c>
    </row>
    <row r="418">
      <c r="A418" s="6" t="str">
        <f>HYPERLINK("https://www.cusabio.com/ELISA-Kit/Rat-arginine-vasopressin-AVP-ELISA-kit-115022.html","CSB-E12684r")</f>
        <v>CSB-E12684r</v>
      </c>
      <c r="B418" s="7" t="s">
        <v>1142</v>
      </c>
      <c r="C418" s="7" t="s">
        <v>31</v>
      </c>
      <c r="D418" s="7" t="s">
        <v>21</v>
      </c>
      <c r="E418" s="7" t="s">
        <v>1143</v>
      </c>
      <c r="F418" s="7" t="s">
        <v>1144</v>
      </c>
      <c r="G418" s="7" t="s">
        <v>1145</v>
      </c>
    </row>
    <row r="419">
      <c r="A419" s="6" t="str">
        <f>HYPERLINK("https://www.cusabio.com/ELISA-Kit/Human-Interleukin-16IL-16-ELISA-KIT-115141.html","CSB-E04605h")</f>
        <v>CSB-E04605h</v>
      </c>
      <c r="B419" s="7" t="s">
        <v>1146</v>
      </c>
      <c r="C419" s="7" t="s">
        <v>9</v>
      </c>
      <c r="D419" s="7" t="s">
        <v>26</v>
      </c>
      <c r="E419" s="7" t="s">
        <v>52</v>
      </c>
      <c r="F419" s="7" t="s">
        <v>53</v>
      </c>
      <c r="G419" s="7" t="s">
        <v>1147</v>
      </c>
    </row>
    <row r="420">
      <c r="A420" s="6" t="str">
        <f>HYPERLINK("https://www.cusabio.com/ELISA-Kit/Human-epidermal-growth-factor-receptorEGFR-ELISA-Kit-115150.html","CSB-E12124h")</f>
        <v>CSB-E12124h</v>
      </c>
      <c r="B420" s="7" t="s">
        <v>1148</v>
      </c>
      <c r="C420" s="7" t="s">
        <v>9</v>
      </c>
      <c r="D420" s="7" t="s">
        <v>21</v>
      </c>
      <c r="E420" s="7" t="s">
        <v>170</v>
      </c>
      <c r="F420" s="7" t="s">
        <v>1149</v>
      </c>
      <c r="G420" s="7" t="s">
        <v>1150</v>
      </c>
    </row>
    <row r="421">
      <c r="A421" s="6" t="str">
        <f>HYPERLINK("https://www.cusabio.com/ELISA-Kit/Human-lambda-immunoglobulin-light-chainλ-IgLC-ELISA-Kit-115250.html","CSB-E09137h")</f>
        <v>CSB-E09137h</v>
      </c>
      <c r="B421" s="7" t="s">
        <v>1151</v>
      </c>
      <c r="C421" s="7" t="s">
        <v>9</v>
      </c>
      <c r="D421" s="7" t="s">
        <v>10</v>
      </c>
      <c r="E421" s="7" t="s">
        <v>288</v>
      </c>
      <c r="F421" s="7" t="s">
        <v>288</v>
      </c>
      <c r="G421" s="7" t="s">
        <v>1152</v>
      </c>
    </row>
    <row r="422">
      <c r="A422" s="6" t="str">
        <f>HYPERLINK("https://www.cusabio.com/ELISA-Kit/Human-insulin-like-growth-factors-binding-protein-2IGFBP-2-ELISA-Kit-115327.html","CSB-E04588h")</f>
        <v>CSB-E04588h</v>
      </c>
      <c r="B422" s="7" t="s">
        <v>1153</v>
      </c>
      <c r="C422" s="7" t="s">
        <v>9</v>
      </c>
      <c r="D422" s="7" t="s">
        <v>21</v>
      </c>
      <c r="E422" s="7" t="s">
        <v>263</v>
      </c>
      <c r="F422" s="7" t="s">
        <v>264</v>
      </c>
      <c r="G422" s="7" t="s">
        <v>1154</v>
      </c>
    </row>
    <row r="423">
      <c r="A423" s="6" t="str">
        <f>HYPERLINK("https://www.cusabio.com/ELISA-Kit/Human-Apolipoprotein-C-IAPOC1-ELISA-kit-115341.html","CSB-E13807h")</f>
        <v>CSB-E13807h</v>
      </c>
      <c r="B423" s="7" t="s">
        <v>1155</v>
      </c>
      <c r="C423" s="7" t="s">
        <v>9</v>
      </c>
      <c r="D423" s="7" t="s">
        <v>21</v>
      </c>
      <c r="E423" s="7" t="s">
        <v>1156</v>
      </c>
      <c r="F423" s="7" t="s">
        <v>1157</v>
      </c>
      <c r="G423" s="7" t="s">
        <v>1158</v>
      </c>
    </row>
    <row r="424">
      <c r="A424" s="6" t="str">
        <f>HYPERLINK("https://www.cusabio.com/ELISA-Kit/Rabbit-C-Peptide-ELISA-kit-115364.html","CSB-EQ027310RB")</f>
        <v>CSB-EQ027310RB</v>
      </c>
      <c r="B424" s="7" t="s">
        <v>1159</v>
      </c>
      <c r="C424" s="7" t="s">
        <v>401</v>
      </c>
      <c r="D424" s="8"/>
      <c r="E424" s="8"/>
      <c r="F424" s="8"/>
      <c r="G424" s="7" t="s">
        <v>858</v>
      </c>
    </row>
    <row r="425">
      <c r="A425" s="6" t="str">
        <f>HYPERLINK("https://www.cusabio.com/ELISA-Kit/Human-papillomavirus-type-18-L1-capsidsHPV18L1-antibody-IgG-ELISA-kit-115466.html","CSB-EQ027476HU")</f>
        <v>CSB-EQ027476HU</v>
      </c>
      <c r="B425" s="7" t="s">
        <v>1160</v>
      </c>
      <c r="C425" s="7" t="s">
        <v>9</v>
      </c>
      <c r="D425" s="7" t="s">
        <v>10</v>
      </c>
      <c r="E425" s="7" t="s">
        <v>288</v>
      </c>
      <c r="F425" s="7" t="s">
        <v>288</v>
      </c>
      <c r="G425" s="7" t="s">
        <v>1161</v>
      </c>
    </row>
    <row r="426">
      <c r="A426" s="6" t="str">
        <f>HYPERLINK("https://www.cusabio.com/ELISA-Kit/Pig-free-thyroxine-FT4-ELISA-kit-118668.html","CSB-EQF027512PI")</f>
        <v>CSB-EQF027512PI</v>
      </c>
      <c r="B426" s="7" t="s">
        <v>1162</v>
      </c>
      <c r="C426" s="7" t="s">
        <v>80</v>
      </c>
      <c r="D426" s="7" t="s">
        <v>26</v>
      </c>
      <c r="E426" s="7" t="s">
        <v>312</v>
      </c>
      <c r="F426" s="7" t="s">
        <v>313</v>
      </c>
      <c r="G426" s="7" t="s">
        <v>314</v>
      </c>
    </row>
    <row r="427">
      <c r="A427" s="6" t="str">
        <f>HYPERLINK("https://www.cusabio.com/ELISA-Kit/Human-herpes-simplex-virus-III-HSVIII-antibody-IgG-ELISA-kit-118698.html","CSB-EQ027567HU")</f>
        <v>CSB-EQ027567HU</v>
      </c>
      <c r="B427" s="7" t="s">
        <v>1163</v>
      </c>
      <c r="C427" s="7" t="s">
        <v>9</v>
      </c>
      <c r="D427" s="7" t="s">
        <v>348</v>
      </c>
      <c r="E427" s="7" t="s">
        <v>288</v>
      </c>
      <c r="F427" s="7" t="s">
        <v>288</v>
      </c>
      <c r="G427" s="7" t="s">
        <v>1164</v>
      </c>
    </row>
    <row r="428">
      <c r="A428" s="6" t="str">
        <f>HYPERLINK("https://www.cusabio.com/ELISA-Kit/Sheep-arachidonic-AcidAA-ELISA-kit-118752.html","CSB-EQ027590SH")</f>
        <v>CSB-EQ027590SH</v>
      </c>
      <c r="B428" s="7" t="s">
        <v>1165</v>
      </c>
      <c r="C428" s="7" t="s">
        <v>256</v>
      </c>
      <c r="D428" s="7" t="s">
        <v>10</v>
      </c>
      <c r="E428" s="7" t="s">
        <v>758</v>
      </c>
      <c r="F428" s="7" t="s">
        <v>759</v>
      </c>
      <c r="G428" s="7" t="s">
        <v>29</v>
      </c>
    </row>
    <row r="429">
      <c r="A429" s="6" t="str">
        <f>HYPERLINK("https://www.cusabio.com/ELISA-Kit/Human-anti-respiratory-syncytial-virus-RSV-antibody-IgGELISA-kit-154811.html","CSB-EQ027708HU")</f>
        <v>CSB-EQ027708HU</v>
      </c>
      <c r="B429" s="7" t="s">
        <v>1166</v>
      </c>
      <c r="C429" s="7" t="s">
        <v>9</v>
      </c>
      <c r="D429" s="7" t="s">
        <v>348</v>
      </c>
      <c r="E429" s="7" t="s">
        <v>288</v>
      </c>
      <c r="F429" s="7" t="s">
        <v>288</v>
      </c>
      <c r="G429" s="7" t="s">
        <v>1167</v>
      </c>
    </row>
    <row r="430">
      <c r="A430" s="6" t="str">
        <f>HYPERLINK("https://www.cusabio.com/ELISA-Kit/Dog-anti-toxoplasmosis-TOXO-antibody-IgG-ELISA-kit-156363.html","CSB-EQ027593DO")</f>
        <v>CSB-EQ027593DO</v>
      </c>
      <c r="B430" s="7" t="s">
        <v>1168</v>
      </c>
      <c r="C430" s="7" t="s">
        <v>72</v>
      </c>
      <c r="D430" s="7" t="s">
        <v>348</v>
      </c>
      <c r="E430" s="7" t="s">
        <v>288</v>
      </c>
      <c r="F430" s="7" t="s">
        <v>288</v>
      </c>
      <c r="G430" s="7" t="s">
        <v>1124</v>
      </c>
    </row>
    <row r="431">
      <c r="A431" s="6" t="str">
        <f>HYPERLINK("https://www.cusabio.com/ELISA-Kit/Bovine-anti-toxoplasmosis-TOXO-antibody-IgG-ELISA-kit-156629.html","CSB-EL027852BO")</f>
        <v>CSB-EL027852BO</v>
      </c>
      <c r="B431" s="7" t="s">
        <v>1169</v>
      </c>
      <c r="C431" s="7" t="s">
        <v>191</v>
      </c>
      <c r="D431" s="7" t="s">
        <v>348</v>
      </c>
      <c r="E431" s="7" t="s">
        <v>288</v>
      </c>
      <c r="F431" s="7" t="s">
        <v>288</v>
      </c>
      <c r="G431" s="7" t="s">
        <v>1124</v>
      </c>
    </row>
    <row r="432">
      <c r="A432" s="6" t="str">
        <f>HYPERLINK("https://www.cusabio.com/ELISA-Kit/Human-Glutamate-decarboxylase-1GAD1-autoantibody-ELISA-kit-157393.html","CSB-EQ027987HU")</f>
        <v>CSB-EQ027987HU</v>
      </c>
      <c r="B432" s="7" t="s">
        <v>1170</v>
      </c>
      <c r="C432" s="7" t="s">
        <v>9</v>
      </c>
      <c r="D432" s="7" t="s">
        <v>10</v>
      </c>
      <c r="E432" s="7" t="s">
        <v>288</v>
      </c>
      <c r="F432" s="7" t="s">
        <v>288</v>
      </c>
      <c r="G432" s="7" t="s">
        <v>1171</v>
      </c>
    </row>
    <row r="433">
      <c r="A433" s="6" t="str">
        <f>HYPERLINK("https://www.cusabio.com/ELISA-Kit/Mouse-periostinosteoblast-specific-factor-2-POSTN-ELISA-kit-157933.html","CSB-EL018381MO")</f>
        <v>CSB-EL018381MO</v>
      </c>
      <c r="B433" s="7" t="s">
        <v>1172</v>
      </c>
      <c r="C433" s="7" t="s">
        <v>50</v>
      </c>
      <c r="D433" s="7" t="s">
        <v>21</v>
      </c>
      <c r="E433" s="7" t="s">
        <v>239</v>
      </c>
      <c r="F433" s="7" t="s">
        <v>53</v>
      </c>
      <c r="G433" s="7" t="s">
        <v>1173</v>
      </c>
    </row>
    <row r="434">
      <c r="A434" s="6" t="str">
        <f>HYPERLINK("https://www.cusabio.com/ELISA-Kit/Dog-Immunoglobulin-G-IgG-ELISA-kit-171777.html","CSB-EQ028049DO")</f>
        <v>CSB-EQ028049DO</v>
      </c>
      <c r="B434" s="7" t="s">
        <v>1174</v>
      </c>
      <c r="C434" s="7" t="s">
        <v>72</v>
      </c>
      <c r="D434" s="7" t="s">
        <v>10</v>
      </c>
      <c r="E434" s="7" t="s">
        <v>1175</v>
      </c>
      <c r="F434" s="7" t="s">
        <v>1176</v>
      </c>
      <c r="G434" s="7" t="s">
        <v>389</v>
      </c>
    </row>
    <row r="435">
      <c r="A435" s="6" t="str">
        <f>HYPERLINK("https://www.cusabio.com/ELISA-Kit/Mouse-Fibroblast-growth-factor-15FGF15-ELISA-kit-171821.html","CSB-EL522052MO")</f>
        <v>CSB-EL522052MO</v>
      </c>
      <c r="B435" s="7" t="s">
        <v>1177</v>
      </c>
      <c r="C435" s="7" t="s">
        <v>50</v>
      </c>
      <c r="D435" s="7" t="s">
        <v>365</v>
      </c>
      <c r="E435" s="7" t="s">
        <v>1178</v>
      </c>
      <c r="F435" s="7" t="s">
        <v>270</v>
      </c>
      <c r="G435" s="7" t="s">
        <v>1179</v>
      </c>
    </row>
    <row r="436">
      <c r="A436" s="6" t="str">
        <f>HYPERLINK("https://www.cusabio.com/ELISA-Kit/Chicken-lysozyme-LZM-ELISA-Kit-1027178.html","CSB-E13182C")</f>
        <v>CSB-E13182C</v>
      </c>
      <c r="B436" s="7" t="s">
        <v>1180</v>
      </c>
      <c r="C436" s="7" t="s">
        <v>622</v>
      </c>
      <c r="D436" s="7" t="s">
        <v>1181</v>
      </c>
      <c r="E436" s="7" t="s">
        <v>1182</v>
      </c>
      <c r="F436" s="7" t="s">
        <v>1183</v>
      </c>
      <c r="G436" s="7" t="s">
        <v>1184</v>
      </c>
    </row>
    <row r="437">
      <c r="A437" s="6" t="str">
        <f>HYPERLINK("https://www.cusabio.com/ELISA-Kit/Mouse-hemoglobin-Hb-ELISA-Kit-1027191.html","CSB-EQ027276MO")</f>
        <v>CSB-EQ027276MO</v>
      </c>
      <c r="B437" s="7" t="s">
        <v>1185</v>
      </c>
      <c r="C437" s="7" t="s">
        <v>50</v>
      </c>
      <c r="D437" s="7" t="s">
        <v>1186</v>
      </c>
      <c r="E437" s="7" t="s">
        <v>1187</v>
      </c>
      <c r="F437" s="7" t="s">
        <v>1188</v>
      </c>
      <c r="G437" s="7" t="s">
        <v>338</v>
      </c>
    </row>
    <row r="438">
      <c r="A438" s="6" t="str">
        <f>HYPERLINK("https://www.cusabio.com/ELISA-Kit/Horse-estradiol-E2-ELISA-kit-1027913.html","CSB-EQ027953HO")</f>
        <v>CSB-EQ027953HO</v>
      </c>
      <c r="B438" s="7" t="s">
        <v>1189</v>
      </c>
      <c r="C438" s="7" t="s">
        <v>613</v>
      </c>
      <c r="D438" s="7" t="s">
        <v>243</v>
      </c>
      <c r="E438" s="7" t="s">
        <v>244</v>
      </c>
      <c r="F438" s="7" t="s">
        <v>251</v>
      </c>
      <c r="G438" s="7" t="s">
        <v>246</v>
      </c>
    </row>
    <row r="439">
      <c r="A439" s="6" t="str">
        <f>HYPERLINK("https://www.cusabio.com/ELISA-Kit/Guinea-pig-thyroxine-T4-ELISA-kit-1027917.html","CSB-EQ027512GU")</f>
        <v>CSB-EQ027512GU</v>
      </c>
      <c r="B439" s="7" t="s">
        <v>1190</v>
      </c>
      <c r="C439" s="7" t="s">
        <v>851</v>
      </c>
      <c r="D439" s="7" t="s">
        <v>10</v>
      </c>
      <c r="E439" s="7" t="s">
        <v>629</v>
      </c>
      <c r="F439" s="7" t="s">
        <v>630</v>
      </c>
      <c r="G439" s="7" t="s">
        <v>631</v>
      </c>
    </row>
    <row r="440">
      <c r="A440" s="6" t="str">
        <f>HYPERLINK("https://www.cusabio.com/ELISA-Kit/Human-Tyrosine-protein-kinase-receptor-UFO-AXL-ELISA-Kit-1030367.html","CSB-EL002476HU")</f>
        <v>CSB-EL002476HU</v>
      </c>
      <c r="B440" s="7" t="s">
        <v>1191</v>
      </c>
      <c r="C440" s="7" t="s">
        <v>9</v>
      </c>
      <c r="D440" s="7" t="s">
        <v>21</v>
      </c>
      <c r="E440" s="7" t="s">
        <v>145</v>
      </c>
      <c r="F440" s="7" t="s">
        <v>146</v>
      </c>
      <c r="G440" s="7" t="s">
        <v>1192</v>
      </c>
    </row>
    <row r="441">
      <c r="A441" s="6" t="str">
        <f>HYPERLINK("https://www.cusabio.com/ELISA-Kit/Duck-estradiol-E2-ELISA-kit-1031685.html","CSB-EQ027953DU")</f>
        <v>CSB-EQ027953DU</v>
      </c>
      <c r="B441" s="7" t="s">
        <v>1193</v>
      </c>
      <c r="C441" s="7" t="s">
        <v>1194</v>
      </c>
      <c r="D441" s="7" t="s">
        <v>10</v>
      </c>
      <c r="E441" s="8"/>
      <c r="F441" s="8"/>
      <c r="G441" s="7" t="s">
        <v>246</v>
      </c>
    </row>
    <row r="442">
      <c r="A442" s="6" t="str">
        <f>HYPERLINK("https://www.cusabio.com/ELISA-Kit/Pig-free-tri-iodothyronine-FT3-ELISA-kit-1031718.html","CSB-EQF027510PI")</f>
        <v>CSB-EQF027510PI</v>
      </c>
      <c r="B442" s="7" t="s">
        <v>1195</v>
      </c>
      <c r="C442" s="7" t="s">
        <v>80</v>
      </c>
      <c r="D442" s="7" t="s">
        <v>26</v>
      </c>
      <c r="E442" s="7" t="s">
        <v>899</v>
      </c>
      <c r="F442" s="7" t="s">
        <v>900</v>
      </c>
      <c r="G442" s="7" t="s">
        <v>901</v>
      </c>
    </row>
    <row r="443">
      <c r="A443" s="6" t="str">
        <f>HYPERLINK("https://www.cusabio.com/ELISA-Kit/Monkey-thyroxine-T4-ELISA-kit-1034837.html","CSB-EQ027512MK")</f>
        <v>CSB-EQ027512MK</v>
      </c>
      <c r="B443" s="7" t="s">
        <v>1196</v>
      </c>
      <c r="C443" s="7" t="s">
        <v>1197</v>
      </c>
      <c r="D443" s="7" t="s">
        <v>21</v>
      </c>
      <c r="E443" s="7" t="s">
        <v>629</v>
      </c>
      <c r="F443" s="7" t="s">
        <v>630</v>
      </c>
      <c r="G443" s="7" t="s">
        <v>631</v>
      </c>
    </row>
    <row r="444">
      <c r="A444" s="6" t="str">
        <f>HYPERLINK("https://www.cusabio.com/ELISA-Kit/Human-alzheimer-associated-neuronal-thread-protein-AD7C-NTP-ELISA-kit-1034908.html","CSB-EQ027774HU")</f>
        <v>CSB-EQ027774HU</v>
      </c>
      <c r="B444" s="7" t="s">
        <v>1198</v>
      </c>
      <c r="C444" s="7" t="s">
        <v>9</v>
      </c>
      <c r="D444" s="7" t="s">
        <v>21</v>
      </c>
      <c r="E444" s="7" t="s">
        <v>1199</v>
      </c>
      <c r="F444" s="7" t="s">
        <v>1200</v>
      </c>
      <c r="G444" s="7" t="s">
        <v>1201</v>
      </c>
    </row>
    <row r="445">
      <c r="A445" s="6" t="str">
        <f>HYPERLINK("https://www.cusabio.com/ELISA-Kit/Mouse-anti-respiratory-syncytial-virus-RSV-antibody-IgGELISA-kit-1035192.html","CSB-EQ027708MO")</f>
        <v>CSB-EQ027708MO</v>
      </c>
      <c r="B445" s="7" t="s">
        <v>1202</v>
      </c>
      <c r="C445" s="7" t="s">
        <v>50</v>
      </c>
      <c r="D445" s="7" t="s">
        <v>348</v>
      </c>
      <c r="E445" s="7" t="s">
        <v>288</v>
      </c>
      <c r="F445" s="7" t="s">
        <v>288</v>
      </c>
      <c r="G445" s="7" t="s">
        <v>1167</v>
      </c>
    </row>
    <row r="446">
      <c r="A446" s="6" t="str">
        <f>HYPERLINK("https://www.cusabio.com/ELISA-Kit/Guinea-pig-anti-hepatitis-B-virus-surface-antibodyHBsAb-ELISA-kit-1080378.html","CSB-EQ027657GU")</f>
        <v>CSB-EQ027657GU</v>
      </c>
      <c r="B446" s="7" t="s">
        <v>1203</v>
      </c>
      <c r="C446" s="7" t="s">
        <v>929</v>
      </c>
      <c r="D446" s="7" t="s">
        <v>10</v>
      </c>
      <c r="E446" s="7" t="s">
        <v>288</v>
      </c>
      <c r="F446" s="7" t="s">
        <v>288</v>
      </c>
      <c r="G446" s="7" t="s">
        <v>709</v>
      </c>
    </row>
    <row r="447">
      <c r="A447" s="6" t="str">
        <f>HYPERLINK("https://www.cusabio.com/ELISA-Kit/Human-Activin-AACV-A-ELISA-Kit-63078.html","CSB-E04486h")</f>
        <v>CSB-E04486h</v>
      </c>
      <c r="B447" s="7" t="s">
        <v>1204</v>
      </c>
      <c r="C447" s="7" t="s">
        <v>9</v>
      </c>
      <c r="D447" s="7" t="s">
        <v>21</v>
      </c>
      <c r="E447" s="7" t="s">
        <v>162</v>
      </c>
      <c r="F447" s="7" t="s">
        <v>210</v>
      </c>
      <c r="G447" s="7" t="s">
        <v>1205</v>
      </c>
    </row>
    <row r="448">
      <c r="A448" s="6" t="str">
        <f>HYPERLINK("https://www.cusabio.com/ELISA-Kit/Mouse-Activin-AACV-A-ELISA-Kit-63079.html","CSB-E04502m")</f>
        <v>CSB-E04502m</v>
      </c>
      <c r="B448" s="7" t="s">
        <v>1206</v>
      </c>
      <c r="C448" s="7" t="s">
        <v>50</v>
      </c>
      <c r="D448" s="7" t="s">
        <v>21</v>
      </c>
      <c r="E448" s="7" t="s">
        <v>162</v>
      </c>
      <c r="F448" s="7" t="s">
        <v>210</v>
      </c>
      <c r="G448" s="7" t="s">
        <v>1205</v>
      </c>
    </row>
    <row r="449">
      <c r="A449" s="6" t="str">
        <f>HYPERLINK("https://www.cusabio.com/ELISA-Kit/Rat-Activin-AACV-A-ELISA-Kit-63080.html","CSB-E04503r")</f>
        <v>CSB-E04503r</v>
      </c>
      <c r="B449" s="7" t="s">
        <v>1207</v>
      </c>
      <c r="C449" s="7" t="s">
        <v>31</v>
      </c>
      <c r="D449" s="7" t="s">
        <v>21</v>
      </c>
      <c r="E449" s="7" t="s">
        <v>162</v>
      </c>
      <c r="F449" s="7" t="s">
        <v>210</v>
      </c>
      <c r="G449" s="7" t="s">
        <v>1205</v>
      </c>
    </row>
    <row r="450">
      <c r="A450" s="6" t="str">
        <f>HYPERLINK("https://www.cusabio.com/ELISA-Kit/Mouse-Fetuin-A-ELISA-Kit-63756.html","CSB-E14042m")</f>
        <v>CSB-E14042m</v>
      </c>
      <c r="B450" s="7" t="s">
        <v>1208</v>
      </c>
      <c r="C450" s="7" t="s">
        <v>50</v>
      </c>
      <c r="D450" s="7" t="s">
        <v>21</v>
      </c>
      <c r="E450" s="7" t="s">
        <v>111</v>
      </c>
      <c r="F450" s="7" t="s">
        <v>112</v>
      </c>
      <c r="G450" s="7" t="s">
        <v>70</v>
      </c>
    </row>
    <row r="451">
      <c r="A451" s="6" t="str">
        <f>HYPERLINK("https://www.cusabio.com/ELISA-Kit/Horse-AlbuminAlb-ELISA-Kit-63933.html","CSB-E16205Hs")</f>
        <v>CSB-E16205Hs</v>
      </c>
      <c r="B451" s="7" t="s">
        <v>1209</v>
      </c>
      <c r="C451" s="7" t="s">
        <v>613</v>
      </c>
      <c r="D451" s="7" t="s">
        <v>10</v>
      </c>
      <c r="E451" s="7" t="s">
        <v>1210</v>
      </c>
      <c r="F451" s="7" t="s">
        <v>1211</v>
      </c>
      <c r="G451" s="7" t="s">
        <v>75</v>
      </c>
    </row>
    <row r="452">
      <c r="A452" s="6" t="str">
        <f>HYPERLINK("https://www.cusabio.com/ELISA-Kit/Bovine-Angiopoietin-1ANGPT1-ELISA-kit-64336.html","CSB-EL001706BO")</f>
        <v>CSB-EL001706BO</v>
      </c>
      <c r="B452" s="7" t="s">
        <v>1212</v>
      </c>
      <c r="C452" s="7" t="s">
        <v>191</v>
      </c>
      <c r="D452" s="7" t="s">
        <v>21</v>
      </c>
      <c r="E452" s="7" t="s">
        <v>896</v>
      </c>
      <c r="F452" s="7" t="s">
        <v>1213</v>
      </c>
      <c r="G452" s="7" t="s">
        <v>790</v>
      </c>
    </row>
    <row r="453">
      <c r="A453" s="6" t="str">
        <f>HYPERLINK("https://www.cusabio.com/ELISA-Kit/Human-angiopoietin-like-protein-3-ANGPTL3-ELISA-Kit-64356.html","CSB-E11724h")</f>
        <v>CSB-E11724h</v>
      </c>
      <c r="B453" s="7" t="s">
        <v>1214</v>
      </c>
      <c r="C453" s="7" t="s">
        <v>9</v>
      </c>
      <c r="D453" s="7" t="s">
        <v>21</v>
      </c>
      <c r="E453" s="7" t="s">
        <v>64</v>
      </c>
      <c r="F453" s="7" t="s">
        <v>65</v>
      </c>
      <c r="G453" s="7" t="s">
        <v>1215</v>
      </c>
    </row>
    <row r="454">
      <c r="A454" s="6" t="str">
        <f>HYPERLINK("https://www.cusabio.com/ELISA-Kit/Mouse-Angiopoietin-related-protein-3-ANGPTL3--ELISA-kit-64357.html","CSB-EL001711MO")</f>
        <v>CSB-EL001711MO</v>
      </c>
      <c r="B454" s="7" t="s">
        <v>1216</v>
      </c>
      <c r="C454" s="7" t="s">
        <v>50</v>
      </c>
      <c r="D454" s="7" t="s">
        <v>21</v>
      </c>
      <c r="E454" s="7" t="s">
        <v>145</v>
      </c>
      <c r="F454" s="7" t="s">
        <v>1217</v>
      </c>
      <c r="G454" s="7" t="s">
        <v>1215</v>
      </c>
    </row>
    <row r="455">
      <c r="A455" s="6" t="str">
        <f>HYPERLINK("https://www.cusabio.com/ELISA-Kit/Human-Angiopoietin-related-protein-4ANGPTL4-ELISA-kit-64360.html","CSB-EL001712HU")</f>
        <v>CSB-EL001712HU</v>
      </c>
      <c r="B455" s="7" t="s">
        <v>1218</v>
      </c>
      <c r="C455" s="7" t="s">
        <v>9</v>
      </c>
      <c r="D455" s="7" t="s">
        <v>21</v>
      </c>
      <c r="E455" s="7" t="s">
        <v>239</v>
      </c>
      <c r="F455" s="7" t="s">
        <v>240</v>
      </c>
      <c r="G455" s="7" t="s">
        <v>1219</v>
      </c>
    </row>
    <row r="456">
      <c r="A456" s="6" t="str">
        <f>HYPERLINK("https://www.cusabio.com/ELISA-Kit/Chicken-Apolipoprotein-BAPOB-ELISA-kit-64876.html","CSB-EL001918CH")</f>
        <v>CSB-EL001918CH</v>
      </c>
      <c r="B456" s="7" t="s">
        <v>1220</v>
      </c>
      <c r="C456" s="7" t="s">
        <v>622</v>
      </c>
      <c r="D456" s="7" t="s">
        <v>21</v>
      </c>
      <c r="E456" s="7" t="s">
        <v>800</v>
      </c>
      <c r="F456" s="7" t="s">
        <v>801</v>
      </c>
      <c r="G456" s="7" t="s">
        <v>106</v>
      </c>
    </row>
    <row r="457">
      <c r="A457" s="6" t="str">
        <f>HYPERLINK("https://www.cusabio.com/ELISA-Kit/Human-Complement-C2C2-ELISA-kit-67841.html","CSB-EL003658HU")</f>
        <v>CSB-EL003658HU</v>
      </c>
      <c r="B457" s="7" t="s">
        <v>1221</v>
      </c>
      <c r="C457" s="7" t="s">
        <v>9</v>
      </c>
      <c r="D457" s="7" t="s">
        <v>21</v>
      </c>
      <c r="E457" s="7" t="s">
        <v>1222</v>
      </c>
      <c r="F457" s="7" t="s">
        <v>116</v>
      </c>
      <c r="G457" s="7" t="s">
        <v>1223</v>
      </c>
    </row>
    <row r="458">
      <c r="A458" s="6" t="str">
        <f>HYPERLINK("https://www.cusabio.com/ELISA-Kit/Mouse-Complement-fragment-5aC5a-ELISA-Kit-68148.html","CSB-E08514m")</f>
        <v>CSB-E08514m</v>
      </c>
      <c r="B458" s="7" t="s">
        <v>1224</v>
      </c>
      <c r="C458" s="7" t="s">
        <v>50</v>
      </c>
      <c r="D458" s="7" t="s">
        <v>21</v>
      </c>
      <c r="E458" s="7" t="s">
        <v>85</v>
      </c>
      <c r="F458" s="7" t="s">
        <v>86</v>
      </c>
      <c r="G458" s="7" t="s">
        <v>139</v>
      </c>
    </row>
    <row r="459">
      <c r="A459" s="6" t="str">
        <f>HYPERLINK("https://www.cusabio.com/ELISA-Kit/Human-C-C-motif-chemokine-16CCL16-ELISA-kit-69637.html","CSB-EL004779HU")</f>
        <v>CSB-EL004779HU</v>
      </c>
      <c r="B459" s="7" t="s">
        <v>1225</v>
      </c>
      <c r="C459" s="7" t="s">
        <v>9</v>
      </c>
      <c r="D459" s="7" t="s">
        <v>21</v>
      </c>
      <c r="E459" s="7" t="s">
        <v>481</v>
      </c>
      <c r="F459" s="7" t="s">
        <v>482</v>
      </c>
      <c r="G459" s="7" t="s">
        <v>1226</v>
      </c>
    </row>
    <row r="460">
      <c r="A460" s="6" t="str">
        <f>HYPERLINK("https://www.cusabio.com/ELISA-Kit/Dog-Monocyte-Chemotactic-Protein-1Monocyte-Chemotactic-And-Activating-FactorMCP-1MCAF-ELISA-kit-69644.html","CSB-E15747c")</f>
        <v>CSB-E15747c</v>
      </c>
      <c r="B460" s="7" t="s">
        <v>1227</v>
      </c>
      <c r="C460" s="7" t="s">
        <v>72</v>
      </c>
      <c r="D460" s="7" t="s">
        <v>21</v>
      </c>
      <c r="E460" s="7" t="s">
        <v>1228</v>
      </c>
      <c r="F460" s="7" t="s">
        <v>1229</v>
      </c>
      <c r="G460" s="7" t="s">
        <v>156</v>
      </c>
    </row>
    <row r="461">
      <c r="A461" s="6" t="str">
        <f>HYPERLINK("https://www.cusabio.com/ELISA-Kit/Human-Myeloid-Progenitor-Inhibitory-Factor-1MPIF-1-ELISA-Kit-69660.html","CSB-E07309h")</f>
        <v>CSB-E07309h</v>
      </c>
      <c r="B461" s="7" t="s">
        <v>1230</v>
      </c>
      <c r="C461" s="7" t="s">
        <v>9</v>
      </c>
      <c r="D461" s="7" t="s">
        <v>21</v>
      </c>
      <c r="E461" s="7" t="s">
        <v>85</v>
      </c>
      <c r="F461" s="7" t="s">
        <v>1231</v>
      </c>
      <c r="G461" s="7" t="s">
        <v>1232</v>
      </c>
    </row>
    <row r="462">
      <c r="A462" s="6" t="str">
        <f>HYPERLINK("https://www.cusabio.com/ELISA-Kit/Mouse-T-lymphocyte-activation-antigen-CD80CD80-ELISA-kit-70157.html","CSB-EL004959MO")</f>
        <v>CSB-EL004959MO</v>
      </c>
      <c r="B462" s="7" t="s">
        <v>1233</v>
      </c>
      <c r="C462" s="7" t="s">
        <v>50</v>
      </c>
      <c r="D462" s="7" t="s">
        <v>21</v>
      </c>
      <c r="E462" s="7" t="s">
        <v>162</v>
      </c>
      <c r="F462" s="7" t="s">
        <v>210</v>
      </c>
      <c r="G462" s="7" t="s">
        <v>1234</v>
      </c>
    </row>
    <row r="463">
      <c r="A463" s="6" t="str">
        <f>HYPERLINK("https://www.cusabio.com/ELISA-Kit/Dog-clusterinCLU-ELISA-Kit-71697.html","CSB-E13770c")</f>
        <v>CSB-E13770c</v>
      </c>
      <c r="B463" s="7" t="s">
        <v>1235</v>
      </c>
      <c r="C463" s="7" t="s">
        <v>72</v>
      </c>
      <c r="D463" s="7" t="s">
        <v>21</v>
      </c>
      <c r="E463" s="7" t="s">
        <v>1236</v>
      </c>
      <c r="F463" s="7" t="s">
        <v>1237</v>
      </c>
      <c r="G463" s="7" t="s">
        <v>187</v>
      </c>
    </row>
    <row r="464">
      <c r="A464" s="6" t="str">
        <f>HYPERLINK("https://www.cusabio.com/ELISA-Kit/Mouse-ClusterinCLU-ELISA-kit-71700.html","CSB-EL005595MO")</f>
        <v>CSB-EL005595MO</v>
      </c>
      <c r="B464" s="7" t="s">
        <v>1238</v>
      </c>
      <c r="C464" s="7" t="s">
        <v>50</v>
      </c>
      <c r="D464" s="7" t="s">
        <v>26</v>
      </c>
      <c r="E464" s="7" t="s">
        <v>56</v>
      </c>
      <c r="F464" s="7" t="s">
        <v>1239</v>
      </c>
      <c r="G464" s="7" t="s">
        <v>187</v>
      </c>
    </row>
    <row r="465">
      <c r="A465" s="6" t="str">
        <f>HYPERLINK("https://www.cusabio.com/ELISA-Kit/Human-Thrombin-activatable-fibrinolysis-inhibitorTAFI-ELISA-Kit-72490.html","CSB-E08778h")</f>
        <v>CSB-E08778h</v>
      </c>
      <c r="B465" s="7" t="s">
        <v>1240</v>
      </c>
      <c r="C465" s="7" t="s">
        <v>9</v>
      </c>
      <c r="D465" s="7" t="s">
        <v>1241</v>
      </c>
      <c r="E465" s="7" t="s">
        <v>1242</v>
      </c>
      <c r="F465" s="7" t="s">
        <v>1243</v>
      </c>
      <c r="G465" s="7" t="s">
        <v>1244</v>
      </c>
    </row>
    <row r="466">
      <c r="A466" s="6" t="str">
        <f>HYPERLINK("https://www.cusabio.com/ELISA-Kit/Cynomologus-Monkey-C-Peptide-ELISA-Kit-72510.html","CSB-E13632Mk")</f>
        <v>CSB-E13632Mk</v>
      </c>
      <c r="B466" s="7" t="s">
        <v>1245</v>
      </c>
      <c r="C466" s="7" t="s">
        <v>1246</v>
      </c>
      <c r="D466" s="7" t="s">
        <v>21</v>
      </c>
      <c r="E466" s="7" t="s">
        <v>623</v>
      </c>
      <c r="F466" s="7" t="s">
        <v>857</v>
      </c>
      <c r="G466" s="7" t="s">
        <v>858</v>
      </c>
    </row>
    <row r="467">
      <c r="A467" s="6" t="str">
        <f>HYPERLINK("https://www.cusabio.com/ELISA-Kit/Human-Macrophage-Colony-Stimulating-Factor-ReceptorM-CSFR-ELISA-Kit-72985.html","CSB-E10012h")</f>
        <v>CSB-E10012h</v>
      </c>
      <c r="B467" s="7" t="s">
        <v>1247</v>
      </c>
      <c r="C467" s="7" t="s">
        <v>9</v>
      </c>
      <c r="D467" s="7" t="s">
        <v>21</v>
      </c>
      <c r="E467" s="7" t="s">
        <v>52</v>
      </c>
      <c r="F467" s="7" t="s">
        <v>53</v>
      </c>
      <c r="G467" s="7" t="s">
        <v>1248</v>
      </c>
    </row>
    <row r="468">
      <c r="A468" s="6" t="str">
        <f>HYPERLINK("https://www.cusabio.com/ELISA-Kit/Mouse-Granulocyte-Colony-Stimulating-FactorG-CSF-ELISA-Kit-73006.html","CSB-E04564m")</f>
        <v>CSB-E04564m</v>
      </c>
      <c r="B468" s="7" t="s">
        <v>1249</v>
      </c>
      <c r="C468" s="7" t="s">
        <v>50</v>
      </c>
      <c r="D468" s="7" t="s">
        <v>574</v>
      </c>
      <c r="E468" s="7" t="s">
        <v>261</v>
      </c>
      <c r="F468" s="7" t="s">
        <v>207</v>
      </c>
      <c r="G468" s="7" t="s">
        <v>1250</v>
      </c>
    </row>
    <row r="469">
      <c r="A469" s="6" t="str">
        <f>HYPERLINK("https://www.cusabio.com/ELISA-Kit/Human-Cathepsin-L1-CTSL1CTSL-ELISA-kit-73351.html","CSB-E17971h")</f>
        <v>CSB-E17971h</v>
      </c>
      <c r="B469" s="7" t="s">
        <v>1251</v>
      </c>
      <c r="C469" s="7" t="s">
        <v>9</v>
      </c>
      <c r="D469" s="7" t="s">
        <v>21</v>
      </c>
      <c r="E469" s="7" t="s">
        <v>170</v>
      </c>
      <c r="F469" s="7" t="s">
        <v>171</v>
      </c>
      <c r="G469" s="7" t="s">
        <v>1252</v>
      </c>
    </row>
    <row r="470">
      <c r="A470" s="6" t="str">
        <f>HYPERLINK("https://www.cusabio.com/ELISA-Kit/Human-FractalkineFK-ELISA-Kit-73458.html","CSB-E04558h")</f>
        <v>CSB-E04558h</v>
      </c>
      <c r="B470" s="7" t="s">
        <v>1253</v>
      </c>
      <c r="C470" s="7" t="s">
        <v>9</v>
      </c>
      <c r="D470" s="7" t="s">
        <v>21</v>
      </c>
      <c r="E470" s="7" t="s">
        <v>170</v>
      </c>
      <c r="F470" s="7" t="s">
        <v>171</v>
      </c>
      <c r="G470" s="7" t="s">
        <v>1254</v>
      </c>
    </row>
    <row r="471">
      <c r="A471" s="6" t="str">
        <f>HYPERLINK("https://www.cusabio.com/ELISA-Kit/Mouse-CXC-chemokine-ligand-16CXCL16-ELISA-Kit-73492.html","CSB-E08873m")</f>
        <v>CSB-E08873m</v>
      </c>
      <c r="B471" s="7" t="s">
        <v>1255</v>
      </c>
      <c r="C471" s="7" t="s">
        <v>50</v>
      </c>
      <c r="D471" s="7" t="s">
        <v>574</v>
      </c>
      <c r="E471" s="7" t="s">
        <v>1056</v>
      </c>
      <c r="F471" s="7" t="s">
        <v>1256</v>
      </c>
      <c r="G471" s="7" t="s">
        <v>232</v>
      </c>
    </row>
    <row r="472">
      <c r="A472" s="6" t="str">
        <f>HYPERLINK("https://www.cusabio.com/ELISA-Kit/Mouse-Dickkopf-related-protein-1DKK1-ELISA-kit-74719.html","CSB-EL006920MO")</f>
        <v>CSB-EL006920MO</v>
      </c>
      <c r="B472" s="7" t="s">
        <v>1257</v>
      </c>
      <c r="C472" s="7" t="s">
        <v>50</v>
      </c>
      <c r="D472" s="7" t="s">
        <v>21</v>
      </c>
      <c r="E472" s="7" t="s">
        <v>366</v>
      </c>
      <c r="F472" s="7" t="s">
        <v>1258</v>
      </c>
      <c r="G472" s="7" t="s">
        <v>237</v>
      </c>
    </row>
    <row r="473">
      <c r="A473" s="6" t="str">
        <f>HYPERLINK("https://www.cusabio.com/ELISA-Kit/Mouse-dipeptidyl-peptldase-ⅣDPPⅣ-ELISA-Kit-75258.html","CSB-E08520m")</f>
        <v>CSB-E08520m</v>
      </c>
      <c r="B473" s="7" t="s">
        <v>1259</v>
      </c>
      <c r="C473" s="7" t="s">
        <v>50</v>
      </c>
      <c r="D473" s="7" t="s">
        <v>21</v>
      </c>
      <c r="E473" s="7" t="s">
        <v>219</v>
      </c>
      <c r="F473" s="7" t="s">
        <v>220</v>
      </c>
      <c r="G473" s="7" t="s">
        <v>241</v>
      </c>
    </row>
    <row r="474">
      <c r="A474" s="6" t="str">
        <f>HYPERLINK("https://www.cusabio.com/ELISA-Kit/Monkey-estradiol-E2-ELISA-kit-75682.html","CSB-E16426Mk")</f>
        <v>CSB-E16426Mk</v>
      </c>
      <c r="B474" s="7" t="s">
        <v>1260</v>
      </c>
      <c r="C474" s="7" t="s">
        <v>1197</v>
      </c>
      <c r="D474" s="7" t="s">
        <v>10</v>
      </c>
      <c r="E474" s="7" t="s">
        <v>1261</v>
      </c>
      <c r="F474" s="7" t="s">
        <v>1262</v>
      </c>
      <c r="G474" s="7" t="s">
        <v>246</v>
      </c>
    </row>
    <row r="475">
      <c r="A475" s="6" t="str">
        <f>HYPERLINK("https://www.cusabio.com/ELISA-Kit/Pig-EstradiolE2-ELISA-KIT-75684.html","CSB-E06844p")</f>
        <v>CSB-E06844p</v>
      </c>
      <c r="B475" s="7" t="s">
        <v>1263</v>
      </c>
      <c r="C475" s="7" t="s">
        <v>80</v>
      </c>
      <c r="D475" s="7" t="s">
        <v>10</v>
      </c>
      <c r="E475" s="7" t="s">
        <v>1264</v>
      </c>
      <c r="F475" s="7" t="s">
        <v>1262</v>
      </c>
      <c r="G475" s="7" t="s">
        <v>246</v>
      </c>
    </row>
    <row r="476">
      <c r="A476" s="6" t="str">
        <f>HYPERLINK("https://www.cusabio.com/ELISA-Kit/Human-EchoVirus-ECHO-antibody-IgG-ELISA-kit-75784.html","CSB-E14233h")</f>
        <v>CSB-E14233h</v>
      </c>
      <c r="B476" s="7" t="s">
        <v>1265</v>
      </c>
      <c r="C476" s="7" t="s">
        <v>9</v>
      </c>
      <c r="D476" s="7" t="s">
        <v>348</v>
      </c>
      <c r="E476" s="7" t="s">
        <v>288</v>
      </c>
      <c r="F476" s="7" t="s">
        <v>288</v>
      </c>
      <c r="G476" s="7" t="s">
        <v>1266</v>
      </c>
    </row>
    <row r="477">
      <c r="A477" s="6" t="str">
        <f>HYPERLINK("https://www.cusabio.com/ELISA-Kit/Human-EchoVirus-ECHO-antibody-IgM-ELISA-kit-75785.html","CSB-E05003h")</f>
        <v>CSB-E05003h</v>
      </c>
      <c r="B477" s="7" t="s">
        <v>1267</v>
      </c>
      <c r="C477" s="7" t="s">
        <v>9</v>
      </c>
      <c r="D477" s="7" t="s">
        <v>348</v>
      </c>
      <c r="E477" s="7" t="s">
        <v>288</v>
      </c>
      <c r="F477" s="7" t="s">
        <v>288</v>
      </c>
      <c r="G477" s="7" t="s">
        <v>1268</v>
      </c>
    </row>
    <row r="478">
      <c r="A478" s="6" t="str">
        <f>HYPERLINK("https://www.cusabio.com/ELISA-Kit/Canine-Folic-acidFA-ELISA-Kit-77240.html","CSB-E08759c")</f>
        <v>CSB-E08759c</v>
      </c>
      <c r="B478" s="7" t="s">
        <v>1269</v>
      </c>
      <c r="C478" s="7" t="s">
        <v>72</v>
      </c>
      <c r="D478" s="7" t="s">
        <v>10</v>
      </c>
      <c r="E478" s="7" t="s">
        <v>277</v>
      </c>
      <c r="F478" s="7" t="s">
        <v>264</v>
      </c>
      <c r="G478" s="7" t="s">
        <v>275</v>
      </c>
    </row>
    <row r="479">
      <c r="A479" s="6" t="str">
        <f>HYPERLINK("https://www.cusabio.com/ELISA-Kit/Human-heart-fatty-acid-binding-proteinh-FABP-ELISA-Kit-77268.html","CSB-E09185h")</f>
        <v>CSB-E09185h</v>
      </c>
      <c r="B479" s="7" t="s">
        <v>1270</v>
      </c>
      <c r="C479" s="7" t="s">
        <v>9</v>
      </c>
      <c r="D479" s="7" t="s">
        <v>21</v>
      </c>
      <c r="E479" s="7" t="s">
        <v>64</v>
      </c>
      <c r="F479" s="7" t="s">
        <v>65</v>
      </c>
      <c r="G479" s="7" t="s">
        <v>1271</v>
      </c>
    </row>
    <row r="480">
      <c r="A480" s="6" t="str">
        <f>HYPERLINK("https://www.cusabio.com/ELISA-Kit/Human-SepraseFAP-ELISA-kit-78052.html","CSB-EL008424HU")</f>
        <v>CSB-EL008424HU</v>
      </c>
      <c r="B480" s="7" t="s">
        <v>1272</v>
      </c>
      <c r="C480" s="7" t="s">
        <v>9</v>
      </c>
      <c r="D480" s="7" t="s">
        <v>574</v>
      </c>
      <c r="E480" s="7" t="s">
        <v>170</v>
      </c>
      <c r="F480" s="7" t="s">
        <v>171</v>
      </c>
      <c r="G480" s="7" t="s">
        <v>1273</v>
      </c>
    </row>
    <row r="481">
      <c r="A481" s="6" t="str">
        <f>HYPERLINK("https://www.cusabio.com/ELISA-Kit/Human-Factor-related-ApoptosisFAS-ELISA-Kit-78075.html","CSB-E04542h")</f>
        <v>CSB-E04542h</v>
      </c>
      <c r="B481" s="7" t="s">
        <v>1274</v>
      </c>
      <c r="C481" s="7" t="s">
        <v>9</v>
      </c>
      <c r="D481" s="7" t="s">
        <v>21</v>
      </c>
      <c r="E481" s="7" t="s">
        <v>145</v>
      </c>
      <c r="F481" s="7" t="s">
        <v>226</v>
      </c>
      <c r="G481" s="7" t="s">
        <v>1275</v>
      </c>
    </row>
    <row r="482">
      <c r="A482" s="6" t="str">
        <f>HYPERLINK("https://www.cusabio.com/ELISA-Kit/Human-Fc-region-of-immunoglobulin-GFcγ-ELISA-Kit-78397.html","CSB-E11223h")</f>
        <v>CSB-E11223h</v>
      </c>
      <c r="B482" s="7" t="s">
        <v>1276</v>
      </c>
      <c r="C482" s="7" t="s">
        <v>9</v>
      </c>
      <c r="D482" s="7" t="s">
        <v>10</v>
      </c>
      <c r="E482" s="7" t="s">
        <v>1277</v>
      </c>
      <c r="F482" s="7" t="s">
        <v>1278</v>
      </c>
      <c r="G482" s="7" t="s">
        <v>1279</v>
      </c>
    </row>
    <row r="483">
      <c r="A483" s="6" t="str">
        <f>HYPERLINK("https://www.cusabio.com/ELISA-Kit/Human-Fetuin-BFETUB-ELISA-kit-78479.html","CSB-EL008598HU")</f>
        <v>CSB-EL008598HU</v>
      </c>
      <c r="B483" s="7" t="s">
        <v>1280</v>
      </c>
      <c r="C483" s="7" t="s">
        <v>9</v>
      </c>
      <c r="D483" s="7" t="s">
        <v>21</v>
      </c>
      <c r="E483" s="7" t="s">
        <v>1281</v>
      </c>
      <c r="F483" s="7" t="s">
        <v>1282</v>
      </c>
      <c r="G483" s="7" t="s">
        <v>1283</v>
      </c>
    </row>
    <row r="484">
      <c r="A484" s="6" t="str">
        <f>HYPERLINK("https://www.cusabio.com/ELISA-Kit/Human-acidic-fibroblast-growth-factoraFGFFGF-1-ELISA-Kit-78553.html","CSB-E04546h")</f>
        <v>CSB-E04546h</v>
      </c>
      <c r="B484" s="7" t="s">
        <v>1284</v>
      </c>
      <c r="C484" s="7" t="s">
        <v>9</v>
      </c>
      <c r="D484" s="7" t="s">
        <v>21</v>
      </c>
      <c r="E484" s="7" t="s">
        <v>162</v>
      </c>
      <c r="F484" s="7" t="s">
        <v>210</v>
      </c>
      <c r="G484" s="7" t="s">
        <v>1285</v>
      </c>
    </row>
    <row r="485">
      <c r="A485" s="6" t="str">
        <f>HYPERLINK("https://www.cusabio.com/ELISA-Kit/Mouse-FMS-like-tyrosine-kinase-3-ligandFlt-3L-ELISA-Kit-78837.html","CSB-E04555m")</f>
        <v>CSB-E04555m</v>
      </c>
      <c r="B485" s="7" t="s">
        <v>1286</v>
      </c>
      <c r="C485" s="7" t="s">
        <v>50</v>
      </c>
      <c r="D485" s="7" t="s">
        <v>21</v>
      </c>
      <c r="E485" s="7" t="s">
        <v>162</v>
      </c>
      <c r="F485" s="7" t="s">
        <v>210</v>
      </c>
      <c r="G485" s="7" t="s">
        <v>894</v>
      </c>
    </row>
    <row r="486">
      <c r="A486" s="6" t="str">
        <f>HYPERLINK("https://www.cusabio.com/ELISA-Kit/Canine-Free-Tri-iodothyronine-IndesFree-T3-ELISA-Kit-79133.html","CSB-E13195c")</f>
        <v>CSB-E13195c</v>
      </c>
      <c r="B486" s="7" t="s">
        <v>1287</v>
      </c>
      <c r="C486" s="7" t="s">
        <v>72</v>
      </c>
      <c r="D486" s="7" t="s">
        <v>10</v>
      </c>
      <c r="E486" s="7" t="s">
        <v>899</v>
      </c>
      <c r="F486" s="7" t="s">
        <v>900</v>
      </c>
      <c r="G486" s="7" t="s">
        <v>901</v>
      </c>
    </row>
    <row r="487">
      <c r="A487" s="6" t="str">
        <f>HYPERLINK("https://www.cusabio.com/ELISA-Kit/Mouse-growth-arrest-specific-gene-6-gas-6-ELISA-Kit-79825.html","CSB-E14145m")</f>
        <v>CSB-E14145m</v>
      </c>
      <c r="B487" s="7" t="s">
        <v>1288</v>
      </c>
      <c r="C487" s="7" t="s">
        <v>50</v>
      </c>
      <c r="D487" s="7" t="s">
        <v>21</v>
      </c>
      <c r="E487" s="7" t="s">
        <v>145</v>
      </c>
      <c r="F487" s="7" t="s">
        <v>1289</v>
      </c>
      <c r="G487" s="7" t="s">
        <v>1290</v>
      </c>
    </row>
    <row r="488">
      <c r="A488" s="6" t="str">
        <f>HYPERLINK("https://www.cusabio.com/ELISA-Kit/Human-growth-differentiation-factor-2-GDF2-ELISA-Kit-80053.html","CSB-E11769h")</f>
        <v>CSB-E11769h</v>
      </c>
      <c r="B488" s="7" t="s">
        <v>1291</v>
      </c>
      <c r="C488" s="7" t="s">
        <v>9</v>
      </c>
      <c r="D488" s="7" t="s">
        <v>574</v>
      </c>
      <c r="E488" s="7" t="s">
        <v>874</v>
      </c>
      <c r="F488" s="7" t="s">
        <v>1292</v>
      </c>
      <c r="G488" s="7" t="s">
        <v>1293</v>
      </c>
    </row>
    <row r="489">
      <c r="A489" s="6" t="str">
        <f>HYPERLINK("https://www.cusabio.com/ELISA-Kit/Human-glycoprotein-130gp130-ELISA-KIT-80965.html","CSB-E04571h")</f>
        <v>CSB-E04571h</v>
      </c>
      <c r="B489" s="7" t="s">
        <v>1294</v>
      </c>
      <c r="C489" s="7" t="s">
        <v>9</v>
      </c>
      <c r="D489" s="7" t="s">
        <v>1295</v>
      </c>
      <c r="E489" s="7" t="s">
        <v>1296</v>
      </c>
      <c r="F489" s="7" t="s">
        <v>1297</v>
      </c>
      <c r="G489" s="7" t="s">
        <v>1298</v>
      </c>
    </row>
    <row r="490">
      <c r="A490" s="6" t="str">
        <f>HYPERLINK("https://www.cusabio.com/ELISA-Kit/Human-Hepatitis-D-virus-IgMHDV-IgM-ELISA-Kit-82350.html","CSB-E04810h")</f>
        <v>CSB-E04810h</v>
      </c>
      <c r="B490" s="7" t="s">
        <v>1299</v>
      </c>
      <c r="C490" s="7" t="s">
        <v>9</v>
      </c>
      <c r="D490" s="7" t="s">
        <v>348</v>
      </c>
      <c r="E490" s="7" t="s">
        <v>288</v>
      </c>
      <c r="F490" s="7" t="s">
        <v>288</v>
      </c>
      <c r="G490" s="7" t="s">
        <v>1300</v>
      </c>
    </row>
    <row r="491">
      <c r="A491" s="6" t="str">
        <f>HYPERLINK("https://www.cusabio.com/ELISA-Kit/Mouse-Insulin-like-growth-factor-binding-protein-3IGFBP-3-ELISA-KIT-84073.html","CSB-E04591m")</f>
        <v>CSB-E04591m</v>
      </c>
      <c r="B491" s="7" t="s">
        <v>1301</v>
      </c>
      <c r="C491" s="7" t="s">
        <v>50</v>
      </c>
      <c r="D491" s="7" t="s">
        <v>21</v>
      </c>
      <c r="E491" s="7" t="s">
        <v>1302</v>
      </c>
      <c r="F491" s="7" t="s">
        <v>1303</v>
      </c>
      <c r="G491" s="7" t="s">
        <v>924</v>
      </c>
    </row>
    <row r="492">
      <c r="A492" s="6" t="str">
        <f>HYPERLINK("https://www.cusabio.com/ELISA-Kit/Human-Insulin-like-growth-factor-binding-protein-6-IGFBP6--ELISA-kit-84088.html","CSB-EL011100HU")</f>
        <v>CSB-EL011100HU</v>
      </c>
      <c r="B492" s="7" t="s">
        <v>1304</v>
      </c>
      <c r="C492" s="7" t="s">
        <v>9</v>
      </c>
      <c r="D492" s="7" t="s">
        <v>574</v>
      </c>
      <c r="E492" s="7" t="s">
        <v>263</v>
      </c>
      <c r="F492" s="7" t="s">
        <v>264</v>
      </c>
      <c r="G492" s="7" t="s">
        <v>1305</v>
      </c>
    </row>
    <row r="493">
      <c r="A493" s="6" t="str">
        <f>HYPERLINK("https://www.cusabio.com/ELISA-Kit/Horse-Immunoglobulin-GIgG-ELISA-Kit-84107.html","CSB-E13882Hs")</f>
        <v>CSB-E13882Hs</v>
      </c>
      <c r="B493" s="7" t="s">
        <v>1306</v>
      </c>
      <c r="C493" s="7" t="s">
        <v>613</v>
      </c>
      <c r="D493" s="7" t="s">
        <v>21</v>
      </c>
      <c r="E493" s="7" t="s">
        <v>1307</v>
      </c>
      <c r="F493" s="7" t="s">
        <v>1308</v>
      </c>
      <c r="G493" s="7" t="s">
        <v>389</v>
      </c>
    </row>
    <row r="494">
      <c r="A494" s="6" t="str">
        <f>HYPERLINK("https://www.cusabio.com/ELISA-Kit/Human-Interleukin17B--IL17B--ELISA-Kit-84324.html","CSB-E15918h")</f>
        <v>CSB-E15918h</v>
      </c>
      <c r="B494" s="7" t="s">
        <v>1309</v>
      </c>
      <c r="C494" s="7" t="s">
        <v>9</v>
      </c>
      <c r="D494" s="7" t="s">
        <v>21</v>
      </c>
      <c r="E494" s="7" t="s">
        <v>642</v>
      </c>
      <c r="F494" s="7" t="s">
        <v>226</v>
      </c>
      <c r="G494" s="7" t="s">
        <v>1310</v>
      </c>
    </row>
    <row r="495">
      <c r="A495" s="6" t="str">
        <f>HYPERLINK("https://www.cusabio.com/ELISA-Kit/Human-interleukin-18-binding-proreinIL-18BP-ELISA-Kit-84356.html","CSB-E13687h")</f>
        <v>CSB-E13687h</v>
      </c>
      <c r="B495" s="7" t="s">
        <v>1311</v>
      </c>
      <c r="C495" s="7" t="s">
        <v>9</v>
      </c>
      <c r="D495" s="7" t="s">
        <v>10</v>
      </c>
      <c r="E495" s="7" t="s">
        <v>1312</v>
      </c>
      <c r="F495" s="7" t="s">
        <v>270</v>
      </c>
      <c r="G495" s="7" t="s">
        <v>1313</v>
      </c>
    </row>
    <row r="496">
      <c r="A496" s="6" t="str">
        <f>HYPERLINK("https://www.cusabio.com/ELISA-Kit/Human-soluble-interleukin-1-receptor-Ⅱ-IL-1sRⅡ-ELISA-kit-84395.html","CSB-E04612h")</f>
        <v>CSB-E04612h</v>
      </c>
      <c r="B496" s="7" t="s">
        <v>1314</v>
      </c>
      <c r="C496" s="7" t="s">
        <v>9</v>
      </c>
      <c r="D496" s="7" t="s">
        <v>21</v>
      </c>
      <c r="E496" s="7" t="s">
        <v>64</v>
      </c>
      <c r="F496" s="7" t="s">
        <v>65</v>
      </c>
      <c r="G496" s="7" t="s">
        <v>1315</v>
      </c>
    </row>
    <row r="497">
      <c r="A497" s="6" t="str">
        <f>HYPERLINK("https://www.cusabio.com/ELISA-Kit/Human-Interleukin-6-receptorIL-6RELISA-Kit-84604.html","CSB-E16524h")</f>
        <v>CSB-E16524h</v>
      </c>
      <c r="B497" s="7" t="s">
        <v>1316</v>
      </c>
      <c r="C497" s="7" t="s">
        <v>9</v>
      </c>
      <c r="D497" s="7" t="s">
        <v>21</v>
      </c>
      <c r="E497" s="7" t="s">
        <v>52</v>
      </c>
      <c r="F497" s="7" t="s">
        <v>53</v>
      </c>
      <c r="G497" s="7" t="s">
        <v>1317</v>
      </c>
    </row>
    <row r="498">
      <c r="A498" s="6" t="str">
        <f>HYPERLINK("https://www.cusabio.com/ELISA-Kit/Goat-InsulinINSELISA-Kit-84814.html","CSB-E17653G")</f>
        <v>CSB-E17653G</v>
      </c>
      <c r="B498" s="7" t="s">
        <v>1318</v>
      </c>
      <c r="C498" s="7" t="s">
        <v>200</v>
      </c>
      <c r="D498" s="8"/>
      <c r="E498" s="8"/>
      <c r="F498" s="8"/>
      <c r="G498" s="7" t="s">
        <v>435</v>
      </c>
    </row>
    <row r="499">
      <c r="A499" s="6" t="str">
        <f>HYPERLINK("https://www.cusabio.com/ELISA-Kit/Monkey-InsulinINS-ELISA-Kit-84817.html","CSB-E10047Mo")</f>
        <v>CSB-E10047Mo</v>
      </c>
      <c r="B499" s="7" t="s">
        <v>1319</v>
      </c>
      <c r="C499" s="7" t="s">
        <v>1197</v>
      </c>
      <c r="D499" s="8"/>
      <c r="E499" s="8"/>
      <c r="F499" s="8"/>
      <c r="G499" s="7" t="s">
        <v>435</v>
      </c>
    </row>
    <row r="500">
      <c r="A500" s="6" t="str">
        <f>HYPERLINK("https://www.cusabio.com/ELISA-Kit/Human-LayilinLAYN-ELISA-kit-87114.html","CSB-EL012772HU")</f>
        <v>CSB-EL012772HU</v>
      </c>
      <c r="B500" s="7" t="s">
        <v>1320</v>
      </c>
      <c r="C500" s="7" t="s">
        <v>9</v>
      </c>
      <c r="D500" s="7" t="s">
        <v>21</v>
      </c>
      <c r="E500" s="7" t="s">
        <v>162</v>
      </c>
      <c r="F500" s="7" t="s">
        <v>210</v>
      </c>
      <c r="G500" s="7" t="s">
        <v>1321</v>
      </c>
    </row>
    <row r="501">
      <c r="A501" s="6" t="str">
        <f>HYPERLINK("https://www.cusabio.com/ELISA-Kit/Human-low-density-lipoprotein-receptorLDLR-ELISA-Kit-87251.html","CSB-E08950h")</f>
        <v>CSB-E08950h</v>
      </c>
      <c r="B501" s="7" t="s">
        <v>1322</v>
      </c>
      <c r="C501" s="7" t="s">
        <v>9</v>
      </c>
      <c r="D501" s="7" t="s">
        <v>21</v>
      </c>
      <c r="E501" s="7" t="s">
        <v>145</v>
      </c>
      <c r="F501" s="7" t="s">
        <v>226</v>
      </c>
      <c r="G501" s="7" t="s">
        <v>1323</v>
      </c>
    </row>
    <row r="502">
      <c r="A502" s="6" t="str">
        <f>HYPERLINK("https://www.cusabio.com/ELISA-Kit/Human-LegumainLGMN-ELISA-kit-87439.html","CSB-EL012903HU")</f>
        <v>CSB-EL012903HU</v>
      </c>
      <c r="B502" s="7" t="s">
        <v>1324</v>
      </c>
      <c r="C502" s="7" t="s">
        <v>9</v>
      </c>
      <c r="D502" s="7" t="s">
        <v>21</v>
      </c>
      <c r="E502" s="7" t="s">
        <v>491</v>
      </c>
      <c r="F502" s="7" t="s">
        <v>223</v>
      </c>
      <c r="G502" s="7" t="s">
        <v>1325</v>
      </c>
    </row>
    <row r="503">
      <c r="A503" s="6" t="str">
        <f>HYPERLINK("https://www.cusabio.com/ELISA-Kit/Human-lipoprotein-αLp-α-ELISA-Kit-87903.html","CSB-E08449h")</f>
        <v>CSB-E08449h</v>
      </c>
      <c r="B503" s="7" t="s">
        <v>1326</v>
      </c>
      <c r="C503" s="7" t="s">
        <v>9</v>
      </c>
      <c r="D503" s="7" t="s">
        <v>21</v>
      </c>
      <c r="E503" s="7" t="s">
        <v>377</v>
      </c>
      <c r="F503" s="7" t="s">
        <v>1327</v>
      </c>
      <c r="G503" s="7" t="s">
        <v>1328</v>
      </c>
    </row>
    <row r="504">
      <c r="A504" s="6" t="str">
        <f>HYPERLINK("https://www.cusabio.com/ELISA-Kit/Human-Lymphatic-vessel-endothelial-hyaluronic-acid-receptor-1LYVE1-ELISA-kit-88488.html","CSB-EL013282HU")</f>
        <v>CSB-EL013282HU</v>
      </c>
      <c r="B504" s="7" t="s">
        <v>1329</v>
      </c>
      <c r="C504" s="7" t="s">
        <v>9</v>
      </c>
      <c r="D504" s="7" t="s">
        <v>21</v>
      </c>
      <c r="E504" s="7" t="s">
        <v>1330</v>
      </c>
      <c r="F504" s="7" t="s">
        <v>1331</v>
      </c>
      <c r="G504" s="7" t="s">
        <v>1332</v>
      </c>
    </row>
    <row r="505">
      <c r="A505" s="6" t="str">
        <f>HYPERLINK("https://www.cusabio.com/ELISA-Kit/Mouse-NeprilysinMME-ELISA-kit-89985.html","CSB-EL014653MO")</f>
        <v>CSB-EL014653MO</v>
      </c>
      <c r="B505" s="7" t="s">
        <v>1333</v>
      </c>
      <c r="C505" s="7" t="s">
        <v>50</v>
      </c>
      <c r="D505" s="7" t="s">
        <v>574</v>
      </c>
      <c r="E505" s="7" t="s">
        <v>52</v>
      </c>
      <c r="F505" s="7" t="s">
        <v>53</v>
      </c>
      <c r="G505" s="7" t="s">
        <v>1334</v>
      </c>
    </row>
    <row r="506">
      <c r="A506" s="6" t="str">
        <f>HYPERLINK("https://www.cusabio.com/ELISA-Kit/Human-macrophage-stimulating-proteinMSP-ELISA-Kit-90723.html","CSB-E09062h")</f>
        <v>CSB-E09062h</v>
      </c>
      <c r="B506" s="7" t="s">
        <v>1335</v>
      </c>
      <c r="C506" s="7" t="s">
        <v>9</v>
      </c>
      <c r="D506" s="7" t="s">
        <v>21</v>
      </c>
      <c r="E506" s="7" t="s">
        <v>52</v>
      </c>
      <c r="F506" s="7" t="s">
        <v>53</v>
      </c>
      <c r="G506" s="7" t="s">
        <v>1336</v>
      </c>
    </row>
    <row r="507">
      <c r="A507" s="6" t="str">
        <f>HYPERLINK("https://www.cusabio.com/ELISA-Kit/Human-Carbonhydrate-Antigen-125-CA125--ELISA-Kit-91126.html","CSB-E04771h")</f>
        <v>CSB-E04771h</v>
      </c>
      <c r="B507" s="7" t="s">
        <v>1337</v>
      </c>
      <c r="C507" s="7" t="s">
        <v>9</v>
      </c>
      <c r="D507" s="8"/>
      <c r="E507" s="8"/>
      <c r="F507" s="8"/>
      <c r="G507" s="7" t="s">
        <v>1338</v>
      </c>
    </row>
    <row r="508">
      <c r="A508" s="6" t="str">
        <f>HYPERLINK("https://www.cusabio.com/ELISA-Kit/Human-Neurogenic-locus-notch-homolog-protein-1NOTCH1-ELISA-kit-92906.html","CSB-EL015949HU")</f>
        <v>CSB-EL015949HU</v>
      </c>
      <c r="B508" s="7" t="s">
        <v>1339</v>
      </c>
      <c r="C508" s="7" t="s">
        <v>9</v>
      </c>
      <c r="D508" s="7" t="s">
        <v>21</v>
      </c>
      <c r="E508" s="7" t="s">
        <v>64</v>
      </c>
      <c r="F508" s="7" t="s">
        <v>65</v>
      </c>
      <c r="G508" s="7" t="s">
        <v>1340</v>
      </c>
    </row>
    <row r="509">
      <c r="A509" s="6" t="str">
        <f>HYPERLINK("https://www.cusabio.com/ELISA-Kit/Bovine-AlbuminAlb-ELISA-kit-93554.html","CSB-E08664b")</f>
        <v>CSB-E08664b</v>
      </c>
      <c r="B509" s="7" t="s">
        <v>1341</v>
      </c>
      <c r="C509" s="7" t="s">
        <v>191</v>
      </c>
      <c r="D509" s="7" t="s">
        <v>21</v>
      </c>
      <c r="E509" s="7" t="s">
        <v>1342</v>
      </c>
      <c r="F509" s="7" t="s">
        <v>1343</v>
      </c>
      <c r="G509" s="7" t="s">
        <v>75</v>
      </c>
    </row>
    <row r="510">
      <c r="A510" s="6" t="str">
        <f>HYPERLINK("https://www.cusabio.com/ELISA-Kit/Goat-Testosterone-T-ELISA-kit-93576.html","CSB-E13630G")</f>
        <v>CSB-E13630G</v>
      </c>
      <c r="B510" s="7" t="s">
        <v>1344</v>
      </c>
      <c r="C510" s="7" t="s">
        <v>200</v>
      </c>
      <c r="D510" s="7" t="s">
        <v>10</v>
      </c>
      <c r="E510" s="7" t="s">
        <v>608</v>
      </c>
      <c r="F510" s="7" t="s">
        <v>609</v>
      </c>
      <c r="G510" s="7" t="s">
        <v>610</v>
      </c>
    </row>
    <row r="511">
      <c r="A511" s="6" t="str">
        <f>HYPERLINK("https://www.cusabio.com/ELISA-Kit/Pig-progesteronePROG-ELISA-Kit-93670.html","CSB-E12869p")</f>
        <v>CSB-E12869p</v>
      </c>
      <c r="B511" s="7" t="s">
        <v>1345</v>
      </c>
      <c r="C511" s="7" t="s">
        <v>80</v>
      </c>
      <c r="D511" s="7" t="s">
        <v>60</v>
      </c>
      <c r="E511" s="7" t="s">
        <v>538</v>
      </c>
      <c r="F511" s="7" t="s">
        <v>542</v>
      </c>
      <c r="G511" s="7" t="s">
        <v>540</v>
      </c>
    </row>
    <row r="512">
      <c r="A512" s="6" t="str">
        <f>HYPERLINK("https://www.cusabio.com/ELISA-Kit/Sheep-Testosterone-T-ELISA-kit-93723.html","CSB-E13171Sh")</f>
        <v>CSB-E13171Sh</v>
      </c>
      <c r="B512" s="7" t="s">
        <v>1346</v>
      </c>
      <c r="C512" s="7" t="s">
        <v>256</v>
      </c>
      <c r="D512" s="7" t="s">
        <v>1347</v>
      </c>
      <c r="E512" s="7" t="s">
        <v>608</v>
      </c>
      <c r="F512" s="7" t="s">
        <v>609</v>
      </c>
      <c r="G512" s="7" t="s">
        <v>610</v>
      </c>
    </row>
    <row r="513">
      <c r="A513" s="6" t="str">
        <f>HYPERLINK("https://www.cusabio.com/ELISA-Kit/Human-PlasminogenPlg-ELISA-Kit-96960.html","CSB-E09177h")</f>
        <v>CSB-E09177h</v>
      </c>
      <c r="B513" s="7" t="s">
        <v>1348</v>
      </c>
      <c r="C513" s="7" t="s">
        <v>9</v>
      </c>
      <c r="D513" s="7" t="s">
        <v>21</v>
      </c>
      <c r="E513" s="7" t="s">
        <v>377</v>
      </c>
      <c r="F513" s="7" t="s">
        <v>116</v>
      </c>
      <c r="G513" s="7" t="s">
        <v>527</v>
      </c>
    </row>
    <row r="514">
      <c r="A514" s="6" t="str">
        <f>HYPERLINK("https://www.cusabio.com/ELISA-Kit/Canine-ProgesteronePROG-ELISA-kit-98260.html","CSB-E07285c")</f>
        <v>CSB-E07285c</v>
      </c>
      <c r="B514" s="7" t="s">
        <v>1349</v>
      </c>
      <c r="C514" s="7" t="s">
        <v>72</v>
      </c>
      <c r="D514" s="7" t="s">
        <v>60</v>
      </c>
      <c r="E514" s="7" t="s">
        <v>1350</v>
      </c>
      <c r="F514" s="7" t="s">
        <v>542</v>
      </c>
      <c r="G514" s="7" t="s">
        <v>540</v>
      </c>
    </row>
    <row r="515">
      <c r="A515" s="6" t="str">
        <f>HYPERLINK("https://www.cusabio.com/ELISA-Kit/Fish-ProgesteronePROG-ELISA-Kit-98263.html","CSB-E17295Fh")</f>
        <v>CSB-E17295Fh</v>
      </c>
      <c r="B515" s="7" t="s">
        <v>1351</v>
      </c>
      <c r="C515" s="7" t="s">
        <v>196</v>
      </c>
      <c r="D515" s="7" t="s">
        <v>60</v>
      </c>
      <c r="E515" s="7" t="s">
        <v>1352</v>
      </c>
      <c r="F515" s="7" t="s">
        <v>542</v>
      </c>
      <c r="G515" s="7" t="s">
        <v>540</v>
      </c>
    </row>
    <row r="516">
      <c r="A516" s="6" t="str">
        <f>HYPERLINK("https://www.cusabio.com/ELISA-Kit/Monkey-ProgesteronePROG-ELISA-Kit-98267.html","CSB-E13352Mk")</f>
        <v>CSB-E13352Mk</v>
      </c>
      <c r="B516" s="7" t="s">
        <v>1353</v>
      </c>
      <c r="C516" s="7" t="s">
        <v>1197</v>
      </c>
      <c r="D516" s="7" t="s">
        <v>10</v>
      </c>
      <c r="E516" s="7" t="s">
        <v>538</v>
      </c>
      <c r="F516" s="7" t="s">
        <v>539</v>
      </c>
      <c r="G516" s="7" t="s">
        <v>540</v>
      </c>
    </row>
    <row r="517">
      <c r="A517" s="6" t="str">
        <f>HYPERLINK("https://www.cusabio.com/ELISA-Kit/Mouse-Pentraxin-related-protein-PTX3PTX3-ELISA-kit-99139.html","CSB-EL019079MO")</f>
        <v>CSB-EL019079MO</v>
      </c>
      <c r="B517" s="7" t="s">
        <v>1354</v>
      </c>
      <c r="C517" s="7" t="s">
        <v>50</v>
      </c>
      <c r="D517" s="7" t="s">
        <v>21</v>
      </c>
      <c r="E517" s="7" t="s">
        <v>332</v>
      </c>
      <c r="F517" s="7" t="s">
        <v>1355</v>
      </c>
      <c r="G517" s="7" t="s">
        <v>555</v>
      </c>
    </row>
    <row r="518">
      <c r="A518" s="6" t="str">
        <f>HYPERLINK("https://www.cusabio.com/ELISA-Kit/Mouse-Retinoic-acid-receptor-responder-protein-2-RARRES2--ELISA-kit-99837.html","CSB-EL019342MO")</f>
        <v>CSB-EL019342MO</v>
      </c>
      <c r="B518" s="7" t="s">
        <v>1356</v>
      </c>
      <c r="C518" s="7" t="s">
        <v>50</v>
      </c>
      <c r="D518" s="7" t="s">
        <v>21</v>
      </c>
      <c r="E518" s="7" t="s">
        <v>359</v>
      </c>
      <c r="F518" s="7" t="s">
        <v>1357</v>
      </c>
      <c r="G518" s="7" t="s">
        <v>559</v>
      </c>
    </row>
    <row r="519">
      <c r="A519" s="6" t="str">
        <f>HYPERLINK("https://www.cusabio.com/ELISA-Kit/Rat-L-Selectin-ELISA-kit-102782.html","CSB-E07431r")</f>
        <v>CSB-E07431r</v>
      </c>
      <c r="B519" s="7" t="s">
        <v>1358</v>
      </c>
      <c r="C519" s="7" t="s">
        <v>31</v>
      </c>
      <c r="D519" s="7" t="s">
        <v>21</v>
      </c>
      <c r="E519" s="7" t="s">
        <v>366</v>
      </c>
      <c r="F519" s="7" t="s">
        <v>1359</v>
      </c>
      <c r="G519" s="7" t="s">
        <v>580</v>
      </c>
    </row>
    <row r="520">
      <c r="A520" s="6" t="str">
        <f>HYPERLINK("https://www.cusabio.com/ELISA-Kit/Human-Kunitz-type-protease-inhibitor-1SPINT1-ELISA-kit-105777.html","CSB-EL022584HU")</f>
        <v>CSB-EL022584HU</v>
      </c>
      <c r="B520" s="7" t="s">
        <v>1360</v>
      </c>
      <c r="C520" s="7" t="s">
        <v>9</v>
      </c>
      <c r="D520" s="7" t="s">
        <v>21</v>
      </c>
      <c r="E520" s="7" t="s">
        <v>359</v>
      </c>
      <c r="F520" s="7" t="s">
        <v>360</v>
      </c>
      <c r="G520" s="7" t="s">
        <v>1361</v>
      </c>
    </row>
    <row r="521">
      <c r="A521" s="6" t="str">
        <f>HYPERLINK("https://www.cusabio.com/ELISA-Kit/Monkey-TestosteroneTELISA-Kit-107006.html","CSB-E16337Mk")</f>
        <v>CSB-E16337Mk</v>
      </c>
      <c r="B521" s="7" t="s">
        <v>1362</v>
      </c>
      <c r="C521" s="7" t="s">
        <v>1197</v>
      </c>
      <c r="D521" s="7" t="s">
        <v>26</v>
      </c>
      <c r="E521" s="7" t="s">
        <v>608</v>
      </c>
      <c r="F521" s="7" t="s">
        <v>609</v>
      </c>
      <c r="G521" s="7" t="s">
        <v>610</v>
      </c>
    </row>
    <row r="522">
      <c r="A522" s="6" t="str">
        <f>HYPERLINK("https://www.cusabio.com/ELISA-Kit/Pig-TestosteroneT-ELISA-Kit-107009.html","CSB-E06796p")</f>
        <v>CSB-E06796p</v>
      </c>
      <c r="B522" s="7" t="s">
        <v>1363</v>
      </c>
      <c r="C522" s="7" t="s">
        <v>80</v>
      </c>
      <c r="D522" s="7" t="s">
        <v>21</v>
      </c>
      <c r="E522" s="7" t="s">
        <v>608</v>
      </c>
      <c r="F522" s="7" t="s">
        <v>609</v>
      </c>
      <c r="G522" s="7" t="s">
        <v>610</v>
      </c>
    </row>
    <row r="523">
      <c r="A523" s="6" t="str">
        <f>HYPERLINK("https://www.cusabio.com/ELISA-Kit/Bovine-Tri-iodothyronineT3-ELISA-Kit-107016.html","CSB-E13049B")</f>
        <v>CSB-E13049B</v>
      </c>
      <c r="B523" s="7" t="s">
        <v>1364</v>
      </c>
      <c r="C523" s="7" t="s">
        <v>191</v>
      </c>
      <c r="D523" s="7" t="s">
        <v>21</v>
      </c>
      <c r="E523" s="7" t="s">
        <v>623</v>
      </c>
      <c r="F523" s="7" t="s">
        <v>624</v>
      </c>
      <c r="G523" s="7" t="s">
        <v>625</v>
      </c>
    </row>
    <row r="524">
      <c r="A524" s="6" t="str">
        <f>HYPERLINK("https://www.cusabio.com/ELISA-Kit/Canine-Tri-iodothyronineT3-ELISA-Kit-107019.html","CSB-E07287c")</f>
        <v>CSB-E07287c</v>
      </c>
      <c r="B524" s="7" t="s">
        <v>1365</v>
      </c>
      <c r="C524" s="7" t="s">
        <v>72</v>
      </c>
      <c r="D524" s="7" t="s">
        <v>10</v>
      </c>
      <c r="E524" s="7" t="s">
        <v>623</v>
      </c>
      <c r="F524" s="7" t="s">
        <v>624</v>
      </c>
      <c r="G524" s="7" t="s">
        <v>625</v>
      </c>
    </row>
    <row r="525">
      <c r="A525" s="6" t="str">
        <f>HYPERLINK("https://www.cusabio.com/ELISA-Kit/Human-thyroxineT4-ELISA-Kit-107036.html","CSB-E05081h")</f>
        <v>CSB-E05081h</v>
      </c>
      <c r="B525" s="7" t="s">
        <v>1366</v>
      </c>
      <c r="C525" s="7" t="s">
        <v>9</v>
      </c>
      <c r="D525" s="7" t="s">
        <v>10</v>
      </c>
      <c r="E525" s="7" t="s">
        <v>629</v>
      </c>
      <c r="F525" s="7" t="s">
        <v>630</v>
      </c>
      <c r="G525" s="7" t="s">
        <v>631</v>
      </c>
    </row>
    <row r="526">
      <c r="A526" s="6" t="str">
        <f>HYPERLINK("https://www.cusabio.com/ELISA-Kit/rabbit-thyroxineT4-ELISA-Kit-107040.html","CSB-E06936Rb")</f>
        <v>CSB-E06936Rb</v>
      </c>
      <c r="B526" s="7" t="s">
        <v>1367</v>
      </c>
      <c r="C526" s="7" t="s">
        <v>401</v>
      </c>
      <c r="D526" s="7" t="s">
        <v>531</v>
      </c>
      <c r="E526" s="7" t="s">
        <v>1368</v>
      </c>
      <c r="F526" s="7" t="s">
        <v>1369</v>
      </c>
      <c r="G526" s="7" t="s">
        <v>631</v>
      </c>
    </row>
    <row r="527">
      <c r="A527" s="6" t="str">
        <f>HYPERLINK("https://www.cusabio.com/ELISA-Kit/Mouse-thymus-activation-regulated-chemokine-TARC-ELISA-Kit-107245.html","CSB-E14144m")</f>
        <v>CSB-E14144m</v>
      </c>
      <c r="B527" s="7" t="s">
        <v>1370</v>
      </c>
      <c r="C527" s="7" t="s">
        <v>50</v>
      </c>
      <c r="D527" s="7" t="s">
        <v>26</v>
      </c>
      <c r="E527" s="7" t="s">
        <v>145</v>
      </c>
      <c r="F527" s="7" t="s">
        <v>1371</v>
      </c>
      <c r="G527" s="7" t="s">
        <v>1372</v>
      </c>
    </row>
    <row r="528">
      <c r="A528" s="6" t="str">
        <f>HYPERLINK("https://www.cusabio.com/ELISA-Kit/Human-transforming-growth-factor-αTGF-α-ELISA-Kit-107972.html","CSB-E04724h")</f>
        <v>CSB-E04724h</v>
      </c>
      <c r="B528" s="7" t="s">
        <v>1373</v>
      </c>
      <c r="C528" s="7" t="s">
        <v>9</v>
      </c>
      <c r="D528" s="7" t="s">
        <v>21</v>
      </c>
      <c r="E528" s="7" t="s">
        <v>491</v>
      </c>
      <c r="F528" s="7" t="s">
        <v>223</v>
      </c>
      <c r="G528" s="7" t="s">
        <v>1374</v>
      </c>
    </row>
    <row r="529">
      <c r="A529" s="6" t="str">
        <f>HYPERLINK("https://www.cusabio.com/ELISA-Kit/Human-Transforming-growth-factor-beta-induced-protein-ig-h3-TGFBIBIGH3-ELISA-108006.html","CSB-E16665h")</f>
        <v>CSB-E16665h</v>
      </c>
      <c r="B529" s="7" t="s">
        <v>1375</v>
      </c>
      <c r="C529" s="7" t="s">
        <v>9</v>
      </c>
      <c r="D529" s="7" t="s">
        <v>21</v>
      </c>
      <c r="E529" s="7" t="s">
        <v>64</v>
      </c>
      <c r="F529" s="7" t="s">
        <v>65</v>
      </c>
      <c r="G529" s="7" t="s">
        <v>1376</v>
      </c>
    </row>
    <row r="530">
      <c r="A530" s="6" t="str">
        <f>HYPERLINK("https://www.cusabio.com/ELISA-Kit/Human-transforming-growth-factor-β-receptor-2-TGF-βR2-ELISA-kit-108016.html","CSB-E13669h")</f>
        <v>CSB-E13669h</v>
      </c>
      <c r="B530" s="7" t="s">
        <v>1377</v>
      </c>
      <c r="C530" s="7" t="s">
        <v>9</v>
      </c>
      <c r="D530" s="9" t="s">
        <v>21</v>
      </c>
      <c r="E530" s="7" t="s">
        <v>162</v>
      </c>
      <c r="F530" s="7" t="s">
        <v>210</v>
      </c>
      <c r="G530" s="7" t="s">
        <v>1378</v>
      </c>
    </row>
    <row r="531">
      <c r="A531" s="6" t="str">
        <f>HYPERLINK("https://www.cusabio.com/ELISA-Kit/Human-Transforming-growth-factor-beta-receptor-type-3-TGFBR3--ELISA-kit-108020.html","CSB-EL023453HU")</f>
        <v>CSB-EL023453HU</v>
      </c>
      <c r="B531" s="7" t="s">
        <v>1379</v>
      </c>
      <c r="C531" s="7" t="s">
        <v>9</v>
      </c>
      <c r="D531" s="7" t="s">
        <v>21</v>
      </c>
      <c r="E531" s="7" t="s">
        <v>288</v>
      </c>
      <c r="F531" s="7" t="s">
        <v>288</v>
      </c>
      <c r="G531" s="7" t="s">
        <v>1380</v>
      </c>
    </row>
    <row r="532">
      <c r="A532" s="6" t="str">
        <f>HYPERLINK("https://www.cusabio.com/ELISA-Kit/Human-thrombomodulinTM-ELISA-Kit-108098.html","CSB-E07937h")</f>
        <v>CSB-E07937h</v>
      </c>
      <c r="B532" s="7" t="s">
        <v>1381</v>
      </c>
      <c r="C532" s="7" t="s">
        <v>9</v>
      </c>
      <c r="D532" s="7" t="s">
        <v>21</v>
      </c>
      <c r="E532" s="7" t="s">
        <v>170</v>
      </c>
      <c r="F532" s="7" t="s">
        <v>171</v>
      </c>
      <c r="G532" s="7" t="s">
        <v>1382</v>
      </c>
    </row>
    <row r="533">
      <c r="A533" s="6" t="str">
        <f>HYPERLINK("https://www.cusabio.com/ELISA-Kit/Human-Thrombospondin-2THBS2-ELISA-kit-108105.html","CSB-EL023488HU")</f>
        <v>CSB-EL023488HU</v>
      </c>
      <c r="B533" s="7" t="s">
        <v>1383</v>
      </c>
      <c r="C533" s="7" t="s">
        <v>9</v>
      </c>
      <c r="D533" s="7" t="s">
        <v>21</v>
      </c>
      <c r="E533" s="7" t="s">
        <v>46</v>
      </c>
      <c r="F533" s="7" t="s">
        <v>1384</v>
      </c>
      <c r="G533" s="7" t="s">
        <v>1049</v>
      </c>
    </row>
    <row r="534">
      <c r="A534" s="6" t="str">
        <f>HYPERLINK("https://www.cusabio.com/ELISA-Kit/Human-tissue-inhibitors-of-metalloproteinase-2TIMP-2-ELISA-Kit-108317.html","CSB-E04733h")</f>
        <v>CSB-E04733h</v>
      </c>
      <c r="B534" s="7" t="s">
        <v>1385</v>
      </c>
      <c r="C534" s="7" t="s">
        <v>9</v>
      </c>
      <c r="D534" s="7" t="s">
        <v>21</v>
      </c>
      <c r="E534" s="7" t="s">
        <v>64</v>
      </c>
      <c r="F534" s="7" t="s">
        <v>65</v>
      </c>
      <c r="G534" s="7" t="s">
        <v>1386</v>
      </c>
    </row>
    <row r="535">
      <c r="A535" s="6" t="str">
        <f>HYPERLINK("https://www.cusabio.com/ELISA-Kit/Human-tissue-inhibitors-of-metalloproteinase-3TIMP-3-ELISA-Kit-108324.html","CSB-E04734h")</f>
        <v>CSB-E04734h</v>
      </c>
      <c r="B535" s="7" t="s">
        <v>1387</v>
      </c>
      <c r="C535" s="7" t="s">
        <v>9</v>
      </c>
      <c r="D535" s="7" t="s">
        <v>21</v>
      </c>
      <c r="E535" s="7" t="s">
        <v>126</v>
      </c>
      <c r="F535" s="7" t="s">
        <v>127</v>
      </c>
      <c r="G535" s="7" t="s">
        <v>1388</v>
      </c>
    </row>
    <row r="536">
      <c r="A536" s="6" t="str">
        <f>HYPERLINK("https://www.cusabio.com/ELISA-Kit/Human-tissue-inhibitors-of-metalloproteinase-4-TIMP-4-ELISA-Kit-108330.html","CSB-E04735h")</f>
        <v>CSB-E04735h</v>
      </c>
      <c r="B536" s="7" t="s">
        <v>1389</v>
      </c>
      <c r="C536" s="7" t="s">
        <v>9</v>
      </c>
      <c r="D536" s="7" t="s">
        <v>1390</v>
      </c>
      <c r="E536" s="7" t="s">
        <v>332</v>
      </c>
      <c r="F536" s="7" t="s">
        <v>1391</v>
      </c>
      <c r="G536" s="7" t="s">
        <v>1392</v>
      </c>
    </row>
    <row r="537">
      <c r="A537" s="6" t="str">
        <f>HYPERLINK("https://www.cusabio.com/ELISA-Kit/Human-Tumor-necrosis-factor-receptor-superfamily-member-9TNFRSF9-ELISA-kit-109401.html","CSB-EL023984HU")</f>
        <v>CSB-EL023984HU</v>
      </c>
      <c r="B537" s="7" t="s">
        <v>1393</v>
      </c>
      <c r="C537" s="7" t="s">
        <v>9</v>
      </c>
      <c r="D537" s="7" t="s">
        <v>21</v>
      </c>
      <c r="E537" s="7" t="s">
        <v>261</v>
      </c>
      <c r="F537" s="7" t="s">
        <v>207</v>
      </c>
      <c r="G537" s="7" t="s">
        <v>1394</v>
      </c>
    </row>
    <row r="538">
      <c r="A538" s="6" t="str">
        <f>HYPERLINK("https://www.cusabio.com/ELISA-Kit/Human-tumor-necrosis-factor-related-apoptosis-inducing-ligand-receptor-3TRAIL-R3-ELISA-Kit-109896.html","CSB-E04748h")</f>
        <v>CSB-E04748h</v>
      </c>
      <c r="B538" s="7" t="s">
        <v>1395</v>
      </c>
      <c r="C538" s="7" t="s">
        <v>9</v>
      </c>
      <c r="D538" s="7" t="s">
        <v>21</v>
      </c>
      <c r="E538" s="7" t="s">
        <v>64</v>
      </c>
      <c r="F538" s="7" t="s">
        <v>65</v>
      </c>
      <c r="G538" s="7" t="s">
        <v>1396</v>
      </c>
    </row>
    <row r="539">
      <c r="A539" s="6" t="str">
        <f>HYPERLINK("https://www.cusabio.com/ELISA-Kit/Human-Tyrosine-protein-kinase-receptor-TYRO3TYRO3-ELISA-kit-110926.html","CSB-EL025396HU")</f>
        <v>CSB-EL025396HU</v>
      </c>
      <c r="B539" s="7" t="s">
        <v>1397</v>
      </c>
      <c r="C539" s="7" t="s">
        <v>9</v>
      </c>
      <c r="D539" s="7" t="s">
        <v>574</v>
      </c>
      <c r="E539" s="7" t="s">
        <v>1398</v>
      </c>
      <c r="F539" s="7" t="s">
        <v>1399</v>
      </c>
      <c r="G539" s="7" t="s">
        <v>1400</v>
      </c>
    </row>
    <row r="540">
      <c r="A540" s="6" t="str">
        <f>HYPERLINK("https://www.cusabio.com/ELISA-Kit/Dog--Vitamin-AVA-ELISA-Kit-111786.html","CSB-E07892c")</f>
        <v>CSB-E07892c</v>
      </c>
      <c r="B540" s="7" t="s">
        <v>1401</v>
      </c>
      <c r="C540" s="7" t="s">
        <v>72</v>
      </c>
      <c r="D540" s="7" t="s">
        <v>21</v>
      </c>
      <c r="E540" s="7" t="s">
        <v>1402</v>
      </c>
      <c r="F540" s="7" t="s">
        <v>1403</v>
      </c>
      <c r="G540" s="7" t="s">
        <v>672</v>
      </c>
    </row>
    <row r="541">
      <c r="A541" s="6" t="str">
        <f>HYPERLINK("https://www.cusabio.com/ELISA-Kit/Horse-Vitamin-AVA-ELISA-Kit-111787.html","CSB-E16669Hs")</f>
        <v>CSB-E16669Hs</v>
      </c>
      <c r="B541" s="7" t="s">
        <v>1404</v>
      </c>
      <c r="C541" s="7" t="s">
        <v>613</v>
      </c>
      <c r="D541" s="7" t="s">
        <v>10</v>
      </c>
      <c r="E541" s="7" t="s">
        <v>1405</v>
      </c>
      <c r="F541" s="7" t="s">
        <v>1406</v>
      </c>
      <c r="G541" s="7" t="s">
        <v>672</v>
      </c>
    </row>
    <row r="542">
      <c r="A542" s="6" t="str">
        <f>HYPERLINK("https://www.cusabio.com/ELISA-Kit/Mouse-Vitamin-AVA-ELISA-Kit-111789.html","CSB-E07891m")</f>
        <v>CSB-E07891m</v>
      </c>
      <c r="B542" s="7" t="s">
        <v>1407</v>
      </c>
      <c r="C542" s="7" t="s">
        <v>50</v>
      </c>
      <c r="D542" s="7" t="s">
        <v>10</v>
      </c>
      <c r="E542" s="7" t="s">
        <v>1408</v>
      </c>
      <c r="F542" s="7" t="s">
        <v>1409</v>
      </c>
      <c r="G542" s="7" t="s">
        <v>672</v>
      </c>
    </row>
    <row r="543">
      <c r="A543" s="6" t="str">
        <f>HYPERLINK("https://www.cusabio.com/ELISA-Kit/Rat-Vitamin-AVA-ELISA-Kit-111791.html","CSB-E07890r")</f>
        <v>CSB-E07890r</v>
      </c>
      <c r="B543" s="7" t="s">
        <v>1410</v>
      </c>
      <c r="C543" s="7" t="s">
        <v>31</v>
      </c>
      <c r="D543" s="7" t="s">
        <v>10</v>
      </c>
      <c r="E543" s="7" t="s">
        <v>1411</v>
      </c>
      <c r="F543" s="7" t="s">
        <v>1412</v>
      </c>
      <c r="G543" s="7" t="s">
        <v>672</v>
      </c>
    </row>
    <row r="544">
      <c r="A544" s="6" t="str">
        <f>HYPERLINK("https://www.cusabio.com/ELISA-Kit/Bovine-Vitamin-B12VB12-ELISA-Kit-111878.html","CSB-E14089B")</f>
        <v>CSB-E14089B</v>
      </c>
      <c r="B544" s="7" t="s">
        <v>1413</v>
      </c>
      <c r="C544" s="7" t="s">
        <v>191</v>
      </c>
      <c r="D544" s="7" t="s">
        <v>21</v>
      </c>
      <c r="E544" s="7" t="s">
        <v>1414</v>
      </c>
      <c r="F544" s="7" t="s">
        <v>1415</v>
      </c>
      <c r="G544" s="7" t="s">
        <v>676</v>
      </c>
    </row>
    <row r="545">
      <c r="A545" s="6" t="str">
        <f>HYPERLINK("https://www.cusabio.com/ELISA-Kit/Mouse-Vitamin-B12VB12-ELISA-Kit-111880.html","CSB-E07905m")</f>
        <v>CSB-E07905m</v>
      </c>
      <c r="B545" s="7" t="s">
        <v>1416</v>
      </c>
      <c r="C545" s="7" t="s">
        <v>50</v>
      </c>
      <c r="D545" s="7" t="s">
        <v>10</v>
      </c>
      <c r="E545" s="7" t="s">
        <v>1417</v>
      </c>
      <c r="F545" s="7" t="s">
        <v>1418</v>
      </c>
      <c r="G545" s="7" t="s">
        <v>676</v>
      </c>
    </row>
    <row r="546">
      <c r="A546" s="6" t="str">
        <f>HYPERLINK("https://www.cusabio.com/ELISA-Kit/Rat-Vitamin-B12VB12-ELISA-Kit-111882.html","CSB-E07904r")</f>
        <v>CSB-E07904r</v>
      </c>
      <c r="B546" s="7" t="s">
        <v>1419</v>
      </c>
      <c r="C546" s="7" t="s">
        <v>31</v>
      </c>
      <c r="D546" s="7" t="s">
        <v>10</v>
      </c>
      <c r="E546" s="7" t="s">
        <v>1414</v>
      </c>
      <c r="F546" s="7" t="s">
        <v>1415</v>
      </c>
      <c r="G546" s="7" t="s">
        <v>676</v>
      </c>
    </row>
    <row r="547">
      <c r="A547" s="6" t="str">
        <f>HYPERLINK("https://www.cusabio.com/ELISA-Kit/Human-WAP-kazal-immunoglobulin-kunitz-and-NTR-domain-containing-protein-2WFIKKN2-ELISA-kit-112581.html","CSB-EL026099HU")</f>
        <v>CSB-EL026099HU</v>
      </c>
      <c r="B547" s="7" t="s">
        <v>1420</v>
      </c>
      <c r="C547" s="7" t="s">
        <v>9</v>
      </c>
      <c r="D547" s="7" t="s">
        <v>21</v>
      </c>
      <c r="E547" s="7" t="s">
        <v>145</v>
      </c>
      <c r="F547" s="7" t="s">
        <v>146</v>
      </c>
      <c r="G547" s="7" t="s">
        <v>1421</v>
      </c>
    </row>
    <row r="548">
      <c r="A548" s="6" t="str">
        <f>HYPERLINK("https://www.cusabio.com/ELISA-Kit/Human-kappa-immunoglobulin-light-chainκ-IgLC-ELISA-Kit-114377.html","CSB-E09247h")</f>
        <v>CSB-E09247h</v>
      </c>
      <c r="B548" s="7" t="s">
        <v>1422</v>
      </c>
      <c r="C548" s="7" t="s">
        <v>9</v>
      </c>
      <c r="D548" s="7" t="s">
        <v>10</v>
      </c>
      <c r="E548" s="7" t="s">
        <v>1423</v>
      </c>
      <c r="F548" s="7" t="s">
        <v>1424</v>
      </c>
      <c r="G548" s="7" t="s">
        <v>1425</v>
      </c>
    </row>
    <row r="549">
      <c r="A549" s="6" t="str">
        <f>HYPERLINK("https://www.cusabio.com/ELISA-Kit/Human-anti-cardiolipin-antibodyIgG--ELISA-Kit-114434.html","CSB-E04868h")</f>
        <v>CSB-E04868h</v>
      </c>
      <c r="B549" s="7" t="s">
        <v>1426</v>
      </c>
      <c r="C549" s="7" t="s">
        <v>9</v>
      </c>
      <c r="D549" s="7" t="s">
        <v>348</v>
      </c>
      <c r="E549" s="7" t="s">
        <v>288</v>
      </c>
      <c r="F549" s="7" t="s">
        <v>288</v>
      </c>
      <c r="G549" s="7" t="s">
        <v>1122</v>
      </c>
    </row>
    <row r="550">
      <c r="A550" s="6" t="str">
        <f>HYPERLINK("https://www.cusabio.com/ELISA-Kit/Human-anti-cardiolipin-antibodyIgM-ELISA-Kit-114435.html","CSB-E04869h")</f>
        <v>CSB-E04869h</v>
      </c>
      <c r="B550" s="7" t="s">
        <v>1427</v>
      </c>
      <c r="C550" s="7" t="s">
        <v>9</v>
      </c>
      <c r="D550" s="8"/>
      <c r="E550" s="8"/>
      <c r="F550" s="8"/>
      <c r="G550" s="7" t="s">
        <v>1428</v>
      </c>
    </row>
    <row r="551">
      <c r="A551" s="6" t="str">
        <f>HYPERLINK("https://www.cusabio.com/ELISA-Kit/Human-anti-hepatitis-B-virus-core-antibodyHBcAb-ELISA-Kit-114471.html","CSB-E09574h")</f>
        <v>CSB-E09574h</v>
      </c>
      <c r="B551" s="7" t="s">
        <v>1429</v>
      </c>
      <c r="C551" s="7" t="s">
        <v>9</v>
      </c>
      <c r="D551" s="7" t="s">
        <v>10</v>
      </c>
      <c r="E551" s="7" t="s">
        <v>288</v>
      </c>
      <c r="F551" s="7" t="s">
        <v>288</v>
      </c>
      <c r="G551" s="7" t="s">
        <v>1130</v>
      </c>
    </row>
    <row r="552">
      <c r="A552" s="6" t="str">
        <f>HYPERLINK("https://www.cusabio.com/ELISA-Kit/Human-anti-hepatitis-B-virus-e-antibodyHBeAb-ELISA-Kit-114473.html","CSB-E09570h")</f>
        <v>CSB-E09570h</v>
      </c>
      <c r="B552" s="7" t="s">
        <v>1430</v>
      </c>
      <c r="C552" s="7" t="s">
        <v>9</v>
      </c>
      <c r="D552" s="7" t="s">
        <v>10</v>
      </c>
      <c r="E552" s="7" t="s">
        <v>288</v>
      </c>
      <c r="F552" s="7" t="s">
        <v>288</v>
      </c>
      <c r="G552" s="7" t="s">
        <v>1431</v>
      </c>
    </row>
    <row r="553">
      <c r="A553" s="6" t="str">
        <f>HYPERLINK("https://www.cusabio.com/ELISA-Kit/Human-anti-parainfluenza-virusPIVantibodyIgG-ELISA-kit-114508.html","CSB-E09022h")</f>
        <v>CSB-E09022h</v>
      </c>
      <c r="B553" s="7" t="s">
        <v>1432</v>
      </c>
      <c r="C553" s="7" t="s">
        <v>9</v>
      </c>
      <c r="D553" s="7" t="s">
        <v>348</v>
      </c>
      <c r="E553" s="7" t="s">
        <v>288</v>
      </c>
      <c r="F553" s="7" t="s">
        <v>288</v>
      </c>
      <c r="G553" s="7" t="s">
        <v>1433</v>
      </c>
    </row>
    <row r="554">
      <c r="A554" s="6" t="str">
        <f>HYPERLINK("https://www.cusabio.com/ELISA-Kit/Human-anti-parainfluenza-virusPIV-antibodyIgM-ELISA-Kit-114509.html","CSB-E09530h")</f>
        <v>CSB-E09530h</v>
      </c>
      <c r="B554" s="7" t="s">
        <v>1434</v>
      </c>
      <c r="C554" s="7" t="s">
        <v>9</v>
      </c>
      <c r="D554" s="7" t="s">
        <v>348</v>
      </c>
      <c r="E554" s="7" t="s">
        <v>288</v>
      </c>
      <c r="F554" s="7" t="s">
        <v>288</v>
      </c>
      <c r="G554" s="7" t="s">
        <v>1435</v>
      </c>
    </row>
    <row r="555">
      <c r="A555" s="6" t="str">
        <f>HYPERLINK("https://www.cusabio.com/ELISA-Kit/Human-anti-rubella-virusRVantibodyIgG-ELISA-Kit-114528.html","CSB-E09529h")</f>
        <v>CSB-E09529h</v>
      </c>
      <c r="B555" s="7" t="s">
        <v>1436</v>
      </c>
      <c r="C555" s="7" t="s">
        <v>9</v>
      </c>
      <c r="D555" s="7" t="s">
        <v>10</v>
      </c>
      <c r="E555" s="7" t="s">
        <v>288</v>
      </c>
      <c r="F555" s="7" t="s">
        <v>288</v>
      </c>
      <c r="G555" s="7" t="s">
        <v>1437</v>
      </c>
    </row>
    <row r="556">
      <c r="A556" s="6" t="str">
        <f>HYPERLINK("https://www.cusabio.com/ELISA-Kit/Human-Chlamydia-pneumoniaeCpn--antibodyIgG-ELISA-Kit-114570.html","CSB-E17349h")</f>
        <v>CSB-E17349h</v>
      </c>
      <c r="B556" s="7" t="s">
        <v>1438</v>
      </c>
      <c r="C556" s="7" t="s">
        <v>9</v>
      </c>
      <c r="D556" s="7" t="s">
        <v>348</v>
      </c>
      <c r="E556" s="7" t="s">
        <v>288</v>
      </c>
      <c r="F556" s="7" t="s">
        <v>288</v>
      </c>
      <c r="G556" s="7" t="s">
        <v>1439</v>
      </c>
    </row>
    <row r="557">
      <c r="A557" s="6" t="str">
        <f>HYPERLINK("https://www.cusabio.com/ELISA-Kit/Human-Herpes-simplex-virus-Ⅱ-IgG-antibodyHSVⅡ-Ab-ELISA-Kit-114606.html","CSB-E09479h")</f>
        <v>CSB-E09479h</v>
      </c>
      <c r="B557" s="7" t="s">
        <v>1440</v>
      </c>
      <c r="C557" s="7" t="s">
        <v>9</v>
      </c>
      <c r="D557" s="7" t="s">
        <v>348</v>
      </c>
      <c r="E557" s="7" t="s">
        <v>288</v>
      </c>
      <c r="F557" s="7" t="s">
        <v>288</v>
      </c>
      <c r="G557" s="7" t="s">
        <v>1441</v>
      </c>
    </row>
    <row r="558">
      <c r="A558" s="6" t="str">
        <f>HYPERLINK("https://www.cusabio.com/ELISA-Kit/Human-Herpes-simplexvirus-Ⅱ-IgM-antibodyHSVⅡ-Ab-ELISA-Kit-114607.html","CSB-E13330h")</f>
        <v>CSB-E13330h</v>
      </c>
      <c r="B558" s="7" t="s">
        <v>1442</v>
      </c>
      <c r="C558" s="7" t="s">
        <v>9</v>
      </c>
      <c r="D558" s="7" t="s">
        <v>348</v>
      </c>
      <c r="E558" s="7" t="s">
        <v>288</v>
      </c>
      <c r="F558" s="7" t="s">
        <v>288</v>
      </c>
      <c r="G558" s="7" t="s">
        <v>1443</v>
      </c>
    </row>
    <row r="559">
      <c r="A559" s="6" t="str">
        <f>HYPERLINK("https://www.cusabio.com/ELISA-Kit/Human-measlesvirusMV-antibody--IgG-ELISA-Kit-114632.html","CSB-E05000h")</f>
        <v>CSB-E05000h</v>
      </c>
      <c r="B559" s="7" t="s">
        <v>1444</v>
      </c>
      <c r="C559" s="7" t="s">
        <v>9</v>
      </c>
      <c r="D559" s="7" t="s">
        <v>348</v>
      </c>
      <c r="E559" s="7" t="s">
        <v>288</v>
      </c>
      <c r="F559" s="7" t="s">
        <v>288</v>
      </c>
      <c r="G559" s="7" t="s">
        <v>1445</v>
      </c>
    </row>
    <row r="560">
      <c r="A560" s="6" t="str">
        <f>HYPERLINK("https://www.cusabio.com/ELISA-Kit/Human-mycoplasma-pneumoniae-MP-antibody-IgG-ELISA-kit-114638.html","CSB-E09488h")</f>
        <v>CSB-E09488h</v>
      </c>
      <c r="B560" s="7" t="s">
        <v>1446</v>
      </c>
      <c r="C560" s="7" t="s">
        <v>9</v>
      </c>
      <c r="D560" s="7" t="s">
        <v>348</v>
      </c>
      <c r="E560" s="7" t="s">
        <v>288</v>
      </c>
      <c r="F560" s="7" t="s">
        <v>288</v>
      </c>
      <c r="G560" s="7" t="s">
        <v>1447</v>
      </c>
    </row>
    <row r="561">
      <c r="A561" s="6" t="str">
        <f>HYPERLINK("https://www.cusabio.com/ELISA-Kit/Human-Influenza-B-virus-FluB-antibodyIgM-ELISA-kit-114728.html","CSB-EQ027333HU")</f>
        <v>CSB-EQ027333HU</v>
      </c>
      <c r="B561" s="7" t="s">
        <v>1448</v>
      </c>
      <c r="C561" s="7" t="s">
        <v>9</v>
      </c>
      <c r="D561" s="8"/>
      <c r="E561" s="7" t="s">
        <v>288</v>
      </c>
      <c r="F561" s="7" t="s">
        <v>288</v>
      </c>
      <c r="G561" s="7" t="s">
        <v>1449</v>
      </c>
    </row>
    <row r="562">
      <c r="A562" s="6" t="str">
        <f>HYPERLINK("https://www.cusabio.com/ELISA-Kit/Human-Influenza-A-virus-FluA-antibodyIgM-ELISA-kit-114730.html","CSB-EQ027335HU")</f>
        <v>CSB-EQ027335HU</v>
      </c>
      <c r="B562" s="7" t="s">
        <v>1450</v>
      </c>
      <c r="C562" s="7" t="s">
        <v>9</v>
      </c>
      <c r="D562" s="8"/>
      <c r="E562" s="7" t="s">
        <v>288</v>
      </c>
      <c r="F562" s="7" t="s">
        <v>288</v>
      </c>
      <c r="G562" s="7" t="s">
        <v>1451</v>
      </c>
    </row>
    <row r="563">
      <c r="A563" s="6" t="str">
        <f>HYPERLINK("https://www.cusabio.com/ELISA-Kit/Mouse-hepatitis-B-virus-e-antibodyHBeAb-ELISA-Kit-114811.html","CSB-E09994m")</f>
        <v>CSB-E09994m</v>
      </c>
      <c r="B563" s="7" t="s">
        <v>1452</v>
      </c>
      <c r="C563" s="7" t="s">
        <v>50</v>
      </c>
      <c r="D563" s="7" t="s">
        <v>10</v>
      </c>
      <c r="E563" s="7" t="s">
        <v>288</v>
      </c>
      <c r="F563" s="7" t="s">
        <v>288</v>
      </c>
      <c r="G563" s="7" t="s">
        <v>1431</v>
      </c>
    </row>
    <row r="564">
      <c r="A564" s="6" t="str">
        <f>HYPERLINK("https://www.cusabio.com/ELISA-Kit/Rat-Epithelial-neutrophil-activating-peptide-78-ENA-78-ELISA-Kit-115030.html","CSB-E08179r")</f>
        <v>CSB-E08179r</v>
      </c>
      <c r="B564" s="7" t="s">
        <v>1453</v>
      </c>
      <c r="C564" s="7" t="s">
        <v>31</v>
      </c>
      <c r="D564" s="7" t="s">
        <v>21</v>
      </c>
      <c r="E564" s="7" t="s">
        <v>170</v>
      </c>
      <c r="F564" s="7" t="s">
        <v>171</v>
      </c>
      <c r="G564" s="7" t="s">
        <v>872</v>
      </c>
    </row>
    <row r="565">
      <c r="A565" s="6" t="str">
        <f>HYPERLINK("https://www.cusabio.com/ELISA-Kit/Rat-Advanced-glycosylation-end-product-specific-receptorAGER-ELISA-kit-115036.html","CSB-EL001441RA")</f>
        <v>CSB-EL001441RA</v>
      </c>
      <c r="B565" s="7" t="s">
        <v>1454</v>
      </c>
      <c r="C565" s="7" t="s">
        <v>31</v>
      </c>
      <c r="D565" s="7" t="s">
        <v>574</v>
      </c>
      <c r="E565" s="7" t="s">
        <v>145</v>
      </c>
      <c r="F565" s="7" t="s">
        <v>146</v>
      </c>
      <c r="G565" s="7" t="s">
        <v>66</v>
      </c>
    </row>
    <row r="566">
      <c r="A566" s="6" t="str">
        <f>HYPERLINK("https://www.cusabio.com/ELISA-Kit/Human-Activated-Leukocyte-Cell-Adhesion-MoleculeALCAM-ELISA-Kit-115145.html","CSB-E04487h")</f>
        <v>CSB-E04487h</v>
      </c>
      <c r="B566" s="7" t="s">
        <v>1455</v>
      </c>
      <c r="C566" s="7" t="s">
        <v>9</v>
      </c>
      <c r="D566" s="7" t="s">
        <v>21</v>
      </c>
      <c r="E566" s="7" t="s">
        <v>1456</v>
      </c>
      <c r="F566" s="7" t="s">
        <v>1457</v>
      </c>
      <c r="G566" s="7" t="s">
        <v>1458</v>
      </c>
    </row>
    <row r="567">
      <c r="A567" s="6" t="str">
        <f>HYPERLINK("https://www.cusabio.com/ELISA-Kit/Human-pulmonary-activation-regulated-chemokinePARC-ELISA-Kit-115176.html","CSB-E09941h")</f>
        <v>CSB-E09941h</v>
      </c>
      <c r="B567" s="7" t="s">
        <v>1459</v>
      </c>
      <c r="C567" s="7" t="s">
        <v>9</v>
      </c>
      <c r="D567" s="7" t="s">
        <v>26</v>
      </c>
      <c r="E567" s="7" t="s">
        <v>126</v>
      </c>
      <c r="F567" s="7" t="s">
        <v>292</v>
      </c>
      <c r="G567" s="7" t="s">
        <v>1460</v>
      </c>
    </row>
    <row r="568">
      <c r="A568" s="6" t="str">
        <f>HYPERLINK("https://www.cusabio.com/ELISA-Kit/Human-secretory-leukocyte-protease-inhibitorSLPI-ELISA-Kit-115178.html","CSB-E09308h")</f>
        <v>CSB-E09308h</v>
      </c>
      <c r="B568" s="7" t="s">
        <v>1461</v>
      </c>
      <c r="C568" s="7" t="s">
        <v>9</v>
      </c>
      <c r="D568" s="7" t="s">
        <v>21</v>
      </c>
      <c r="E568" s="7" t="s">
        <v>145</v>
      </c>
      <c r="F568" s="7" t="s">
        <v>146</v>
      </c>
      <c r="G568" s="7" t="s">
        <v>1462</v>
      </c>
    </row>
    <row r="569">
      <c r="A569" s="6" t="str">
        <f>HYPERLINK("https://www.cusabio.com/ELISA-Kit/Human-Macrophage-Inflammatory-Protein-3βMIP-3β-ELISA-kit-115213.html","CSB-E04670h")</f>
        <v>CSB-E04670h</v>
      </c>
      <c r="B569" s="7" t="s">
        <v>1463</v>
      </c>
      <c r="C569" s="7" t="s">
        <v>9</v>
      </c>
      <c r="D569" s="7" t="s">
        <v>21</v>
      </c>
      <c r="E569" s="7" t="s">
        <v>137</v>
      </c>
      <c r="F569" s="7" t="s">
        <v>138</v>
      </c>
      <c r="G569" s="7" t="s">
        <v>1464</v>
      </c>
    </row>
    <row r="570">
      <c r="A570" s="6" t="str">
        <f>HYPERLINK("https://www.cusabio.com/ELISA-Kit/Human-insulin-like-growth-factors-binding-protein-4-IGFBP-4-ELISA-Kit-115328.html","CSB-E04592h")</f>
        <v>CSB-E04592h</v>
      </c>
      <c r="B570" s="7" t="s">
        <v>1465</v>
      </c>
      <c r="C570" s="7" t="s">
        <v>9</v>
      </c>
      <c r="D570" s="7" t="s">
        <v>21</v>
      </c>
      <c r="E570" s="7" t="s">
        <v>377</v>
      </c>
      <c r="F570" s="7" t="s">
        <v>116</v>
      </c>
      <c r="G570" s="7" t="s">
        <v>1466</v>
      </c>
    </row>
    <row r="571">
      <c r="A571" s="6" t="str">
        <f>HYPERLINK("https://www.cusabio.com/ELISA-Kit/Human-herpes-simplexvirus-Ⅰ-HSVⅠ-antibody-IgM-ELISA-kit-118696.html","CSB-EQ027565HU")</f>
        <v>CSB-EQ027565HU</v>
      </c>
      <c r="B571" s="7" t="s">
        <v>1467</v>
      </c>
      <c r="C571" s="7" t="s">
        <v>9</v>
      </c>
      <c r="D571" s="7" t="s">
        <v>10</v>
      </c>
      <c r="E571" s="7" t="s">
        <v>288</v>
      </c>
      <c r="F571" s="7" t="s">
        <v>288</v>
      </c>
      <c r="G571" s="7" t="s">
        <v>1468</v>
      </c>
    </row>
    <row r="572">
      <c r="A572" s="6" t="str">
        <f>HYPERLINK("https://www.cusabio.com/ELISA-Kit/Mouse-rotavirus-RVantigen-Ag-ELISA-kit-154837.html","CSB-EQ027718MO")</f>
        <v>CSB-EQ027718MO</v>
      </c>
      <c r="B572" s="7" t="s">
        <v>1469</v>
      </c>
      <c r="C572" s="7" t="s">
        <v>50</v>
      </c>
      <c r="D572" s="7" t="s">
        <v>745</v>
      </c>
      <c r="E572" s="7" t="s">
        <v>288</v>
      </c>
      <c r="F572" s="7" t="s">
        <v>288</v>
      </c>
      <c r="G572" s="7" t="s">
        <v>746</v>
      </c>
    </row>
    <row r="573">
      <c r="A573" s="6" t="str">
        <f>HYPERLINK("https://www.cusabio.com/ELISA-Kit/Monkey-tri-iodothyronine-T3-ELISA-kit-155933.html","CSB-EQ027510MK")</f>
        <v>CSB-EQ027510MK</v>
      </c>
      <c r="B573" s="7" t="s">
        <v>1470</v>
      </c>
      <c r="C573" s="7" t="s">
        <v>1197</v>
      </c>
      <c r="D573" s="7" t="s">
        <v>21</v>
      </c>
      <c r="E573" s="7" t="s">
        <v>623</v>
      </c>
      <c r="F573" s="7" t="s">
        <v>624</v>
      </c>
      <c r="G573" s="7" t="s">
        <v>625</v>
      </c>
    </row>
    <row r="574">
      <c r="A574" s="6" t="str">
        <f>HYPERLINK("https://www.cusabio.com/ELISA-Kit/Fish-free-tri-iodothyronine-indesFT3-ELISA-kit-156433.html","CSB-EQF027510FI")</f>
        <v>CSB-EQF027510FI</v>
      </c>
      <c r="B574" s="7" t="s">
        <v>1471</v>
      </c>
      <c r="C574" s="7" t="s">
        <v>196</v>
      </c>
      <c r="D574" s="7" t="s">
        <v>10</v>
      </c>
      <c r="E574" s="7" t="s">
        <v>899</v>
      </c>
      <c r="F574" s="7" t="s">
        <v>900</v>
      </c>
      <c r="G574" s="7" t="s">
        <v>901</v>
      </c>
    </row>
    <row r="575">
      <c r="A575" s="6" t="str">
        <f>HYPERLINK("https://www.cusabio.com/ELISA-Kit/Human-mycoplasma-pneumoniae-MP-antibody-IgM-ELISA-kit-157941.html","CSB-EQ028034HU")</f>
        <v>CSB-EQ028034HU</v>
      </c>
      <c r="B575" s="7" t="s">
        <v>1472</v>
      </c>
      <c r="C575" s="7" t="s">
        <v>9</v>
      </c>
      <c r="D575" s="7" t="s">
        <v>348</v>
      </c>
      <c r="E575" s="7" t="s">
        <v>288</v>
      </c>
      <c r="F575" s="7" t="s">
        <v>288</v>
      </c>
      <c r="G575" s="7" t="s">
        <v>1473</v>
      </c>
    </row>
    <row r="576">
      <c r="A576" s="6" t="str">
        <f>HYPERLINK("https://www.cusabio.com/ELISA-Kit/Cortisol-COR-ELISA-kit-1026974.html","CSB-EQ027342")</f>
        <v>CSB-EQ027342</v>
      </c>
      <c r="B576" s="7" t="s">
        <v>1474</v>
      </c>
      <c r="C576" s="7" t="s">
        <v>1475</v>
      </c>
      <c r="D576" s="8"/>
      <c r="E576" s="8"/>
      <c r="F576" s="8"/>
      <c r="G576" s="7" t="s">
        <v>194</v>
      </c>
    </row>
    <row r="577">
      <c r="A577" s="6" t="str">
        <f>HYPERLINK("https://www.cusabio.com/ELISA-Kit/Human-Angiopoietin-1-receptor--TEK--ELISA-kit-1027189.html","CSB-EL023375HU")</f>
        <v>CSB-EL023375HU</v>
      </c>
      <c r="B577" s="7" t="s">
        <v>1476</v>
      </c>
      <c r="C577" s="7" t="s">
        <v>9</v>
      </c>
      <c r="D577" s="7" t="s">
        <v>21</v>
      </c>
      <c r="E577" s="7" t="s">
        <v>64</v>
      </c>
      <c r="F577" s="7" t="s">
        <v>65</v>
      </c>
      <c r="G577" s="7" t="s">
        <v>1477</v>
      </c>
    </row>
    <row r="578">
      <c r="A578" s="6" t="str">
        <f>HYPERLINK("https://www.cusabio.com/ELISA-Kit/Mouse-free-haemoglobin-f-Hb-ELISA-kit-1027192.html","CSB-EQ028141MO")</f>
        <v>CSB-EQ028141MO</v>
      </c>
      <c r="B578" s="7" t="s">
        <v>1478</v>
      </c>
      <c r="C578" s="7" t="s">
        <v>50</v>
      </c>
      <c r="D578" s="7" t="s">
        <v>10</v>
      </c>
      <c r="E578" s="7" t="s">
        <v>1187</v>
      </c>
      <c r="F578" s="7" t="s">
        <v>1188</v>
      </c>
      <c r="G578" s="7" t="s">
        <v>1479</v>
      </c>
    </row>
    <row r="579">
      <c r="A579" s="6" t="str">
        <f>HYPERLINK("https://www.cusabio.com/ELISA-Kit/Human-anti-toxoplasmosis-TOXO-antibody-IgM-ELISA-kit-1027760.html","CSB-EQ1027760HU")</f>
        <v>CSB-EQ1027760HU</v>
      </c>
      <c r="B579" s="7" t="s">
        <v>1480</v>
      </c>
      <c r="C579" s="7" t="s">
        <v>9</v>
      </c>
      <c r="D579" s="8"/>
      <c r="E579" s="8"/>
      <c r="F579" s="8"/>
      <c r="G579" s="7" t="s">
        <v>1481</v>
      </c>
    </row>
    <row r="580">
      <c r="A580" s="6" t="str">
        <f>HYPERLINK("https://www.cusabio.com/ELISA-Kit/Horse-tri-iodothyronine-T3-ELISA-kit-1027915.html","CSB-EQ027510HO")</f>
        <v>CSB-EQ027510HO</v>
      </c>
      <c r="B580" s="7" t="s">
        <v>1482</v>
      </c>
      <c r="C580" s="7" t="s">
        <v>613</v>
      </c>
      <c r="D580" s="7" t="s">
        <v>21</v>
      </c>
      <c r="E580" s="7" t="s">
        <v>623</v>
      </c>
      <c r="F580" s="7" t="s">
        <v>857</v>
      </c>
      <c r="G580" s="7" t="s">
        <v>625</v>
      </c>
    </row>
    <row r="581">
      <c r="A581" s="6" t="str">
        <f>HYPERLINK("https://www.cusabio.com/ELISA-Kit/Horse-thyroxine-T4-ELISA-kit-1027916.html","CSB-EQ027512HO")</f>
        <v>CSB-EQ027512HO</v>
      </c>
      <c r="B581" s="7" t="s">
        <v>1483</v>
      </c>
      <c r="C581" s="7" t="s">
        <v>613</v>
      </c>
      <c r="D581" s="7" t="s">
        <v>10</v>
      </c>
      <c r="E581" s="7" t="s">
        <v>629</v>
      </c>
      <c r="F581" s="7" t="s">
        <v>1484</v>
      </c>
      <c r="G581" s="7" t="s">
        <v>631</v>
      </c>
    </row>
    <row r="582">
      <c r="A582" s="6" t="str">
        <f>HYPERLINK("https://www.cusabio.com/ELISA-Kit/Bovine-free-tri-iodothyronine-indes-FT3-ELISA-kit-1027920.html","CSB-EQF027510BO")</f>
        <v>CSB-EQF027510BO</v>
      </c>
      <c r="B582" s="7" t="s">
        <v>1485</v>
      </c>
      <c r="C582" s="7" t="s">
        <v>191</v>
      </c>
      <c r="D582" s="7" t="s">
        <v>1486</v>
      </c>
      <c r="E582" s="7" t="s">
        <v>899</v>
      </c>
      <c r="F582" s="7" t="s">
        <v>900</v>
      </c>
      <c r="G582" s="7" t="s">
        <v>901</v>
      </c>
    </row>
    <row r="583">
      <c r="A583" s="6" t="str">
        <f>HYPERLINK("https://www.cusabio.com/ELISA-Kit/Guinea-pig-testosterone-T-ELISA-kit-1027924.html","CSB-EQ028156GU")</f>
        <v>CSB-EQ028156GU</v>
      </c>
      <c r="B583" s="7" t="s">
        <v>1487</v>
      </c>
      <c r="C583" s="7" t="s">
        <v>929</v>
      </c>
      <c r="D583" s="7" t="s">
        <v>10</v>
      </c>
      <c r="E583" s="7" t="s">
        <v>608</v>
      </c>
      <c r="F583" s="7" t="s">
        <v>609</v>
      </c>
      <c r="G583" s="7" t="s">
        <v>610</v>
      </c>
    </row>
    <row r="584">
      <c r="A584" s="6" t="str">
        <f>HYPERLINK("https://www.cusabio.com/ELISA-Kit/Guinea-pig-estradiol-E2-ELISA-kit-1027925.html","CSB-EQ027953GU")</f>
        <v>CSB-EQ027953GU</v>
      </c>
      <c r="B584" s="7" t="s">
        <v>1488</v>
      </c>
      <c r="C584" s="7" t="s">
        <v>929</v>
      </c>
      <c r="D584" s="7" t="s">
        <v>10</v>
      </c>
      <c r="E584" s="7" t="s">
        <v>244</v>
      </c>
      <c r="F584" s="7" t="s">
        <v>1262</v>
      </c>
      <c r="G584" s="7" t="s">
        <v>246</v>
      </c>
    </row>
    <row r="585">
      <c r="A585" s="6" t="str">
        <f>HYPERLINK("https://www.cusabio.com/ELISA-Kit/Horse-rotavirus-RV-antigen-Ag-ELISA-kit-1027938.html","CSB-EQ027718HO")</f>
        <v>CSB-EQ027718HO</v>
      </c>
      <c r="B585" s="7" t="s">
        <v>1489</v>
      </c>
      <c r="C585" s="7" t="s">
        <v>613</v>
      </c>
      <c r="D585" s="7" t="s">
        <v>745</v>
      </c>
      <c r="E585" s="7" t="s">
        <v>288</v>
      </c>
      <c r="F585" s="7" t="s">
        <v>288</v>
      </c>
      <c r="G585" s="7" t="s">
        <v>746</v>
      </c>
    </row>
    <row r="586">
      <c r="A586" s="6" t="str">
        <f>HYPERLINK("https://www.cusabio.com/ELISA-Kit/Pig-rotavirus-RV-antigen-Ag-ELISA-kit-1027939.html","CSB-EQ027718PI")</f>
        <v>CSB-EQ027718PI</v>
      </c>
      <c r="B586" s="7" t="s">
        <v>1490</v>
      </c>
      <c r="C586" s="7" t="s">
        <v>80</v>
      </c>
      <c r="D586" s="7" t="s">
        <v>745</v>
      </c>
      <c r="E586" s="7" t="s">
        <v>288</v>
      </c>
      <c r="F586" s="7" t="s">
        <v>288</v>
      </c>
      <c r="G586" s="7" t="s">
        <v>746</v>
      </c>
    </row>
    <row r="587">
      <c r="A587" s="6" t="str">
        <f>HYPERLINK("https://www.cusabio.com/ELISA-Kit/Goat-rotavirus-RV-antigen-Ag-ELISA-kit-1027940.html","CSB-EQ027718GO")</f>
        <v>CSB-EQ027718GO</v>
      </c>
      <c r="B587" s="7" t="s">
        <v>1491</v>
      </c>
      <c r="C587" s="7" t="s">
        <v>200</v>
      </c>
      <c r="D587" s="7" t="s">
        <v>745</v>
      </c>
      <c r="E587" s="7" t="s">
        <v>288</v>
      </c>
      <c r="F587" s="7" t="s">
        <v>288</v>
      </c>
      <c r="G587" s="7" t="s">
        <v>746</v>
      </c>
    </row>
    <row r="588">
      <c r="A588" s="6" t="str">
        <f>HYPERLINK("https://www.cusabio.com/ELISA-Kit/Sheep-rotavirus-RV-antigen-Ag-ELISA-kit-1027941.html","CSB-EQ027718SH")</f>
        <v>CSB-EQ027718SH</v>
      </c>
      <c r="B588" s="7" t="s">
        <v>1492</v>
      </c>
      <c r="C588" s="7" t="s">
        <v>256</v>
      </c>
      <c r="D588" s="7" t="s">
        <v>745</v>
      </c>
      <c r="E588" s="7" t="s">
        <v>288</v>
      </c>
      <c r="F588" s="7" t="s">
        <v>288</v>
      </c>
      <c r="G588" s="7" t="s">
        <v>746</v>
      </c>
    </row>
    <row r="589">
      <c r="A589" s="6" t="str">
        <f>HYPERLINK("https://www.cusabio.com/ELISA-Kit/Rat-adenovirus-ADV-antibody-IgG-ELISA-kit-1031724.html","CSB-EQ027537RA")</f>
        <v>CSB-EQ027537RA</v>
      </c>
      <c r="B589" s="7" t="s">
        <v>1493</v>
      </c>
      <c r="C589" s="7" t="s">
        <v>31</v>
      </c>
      <c r="D589" s="7" t="s">
        <v>10</v>
      </c>
      <c r="E589" s="7" t="s">
        <v>288</v>
      </c>
      <c r="F589" s="7" t="s">
        <v>288</v>
      </c>
      <c r="G589" s="7" t="s">
        <v>765</v>
      </c>
    </row>
    <row r="590">
      <c r="A590" s="6" t="str">
        <f>HYPERLINK("https://www.cusabio.com/ELISA-Kit/Monkey-luteinizing-hormoneLHELISA-kit-1034909.html","CSB-EQ027175MK")</f>
        <v>CSB-EQ027175MK</v>
      </c>
      <c r="B590" s="7" t="s">
        <v>1494</v>
      </c>
      <c r="C590" s="7" t="s">
        <v>1197</v>
      </c>
      <c r="D590" s="8"/>
      <c r="E590" s="8"/>
      <c r="F590" s="8"/>
      <c r="G590" s="7" t="s">
        <v>461</v>
      </c>
    </row>
    <row r="591">
      <c r="A591" s="6" t="str">
        <f>HYPERLINK("https://www.cusabio.com/ELISA-Kit/Fish-free-thyroxine-FT4-ELISA-kit-1035019.html","CSB-EQF027512FI")</f>
        <v>CSB-EQF027512FI</v>
      </c>
      <c r="B591" s="7" t="s">
        <v>1495</v>
      </c>
      <c r="C591" s="7" t="s">
        <v>196</v>
      </c>
      <c r="D591" s="7" t="s">
        <v>10</v>
      </c>
      <c r="E591" s="7" t="s">
        <v>312</v>
      </c>
      <c r="F591" s="7" t="s">
        <v>313</v>
      </c>
      <c r="G591" s="7" t="s">
        <v>314</v>
      </c>
    </row>
    <row r="592">
      <c r="A592" s="6" t="str">
        <f>HYPERLINK("https://www.cusabio.com/ELISA-Kit/Rabbit-arachidonic-AcidAA-ELISA-kit-1035377.html","CSB-EQ027590RB")</f>
        <v>CSB-EQ027590RB</v>
      </c>
      <c r="B592" s="7" t="s">
        <v>1496</v>
      </c>
      <c r="C592" s="7" t="s">
        <v>401</v>
      </c>
      <c r="D592" s="7" t="s">
        <v>21</v>
      </c>
      <c r="E592" s="7" t="s">
        <v>27</v>
      </c>
      <c r="F592" s="7" t="s">
        <v>28</v>
      </c>
      <c r="G592" s="7" t="s">
        <v>29</v>
      </c>
    </row>
    <row r="593">
      <c r="A593" s="6" t="str">
        <f>HYPERLINK("https://www.cusabio.com/ELISA-Kit/Human-C-C-motif-chemokine-14CCL14-ELISA-kit-69635.html","CSB-EL004777HU")</f>
        <v>CSB-EL004777HU</v>
      </c>
      <c r="B593" s="7" t="s">
        <v>1497</v>
      </c>
      <c r="C593" s="7" t="s">
        <v>9</v>
      </c>
      <c r="D593" s="7" t="s">
        <v>21</v>
      </c>
      <c r="E593" s="7" t="s">
        <v>52</v>
      </c>
      <c r="F593" s="7" t="s">
        <v>53</v>
      </c>
      <c r="G593" s="7" t="s">
        <v>1498</v>
      </c>
    </row>
    <row r="594">
      <c r="A594" s="6" t="str">
        <f>HYPERLINK("https://www.cusabio.com/ELISA-Kit/Human-macrophage-inflammatory-protein-5-MIP-5-ELISA-Kit-69636.html","CSB-E07997h")</f>
        <v>CSB-E07997h</v>
      </c>
      <c r="B594" s="7" t="s">
        <v>1499</v>
      </c>
      <c r="C594" s="7" t="s">
        <v>9</v>
      </c>
      <c r="D594" s="7" t="s">
        <v>21</v>
      </c>
      <c r="E594" s="7" t="s">
        <v>145</v>
      </c>
      <c r="F594" s="7" t="s">
        <v>146</v>
      </c>
      <c r="G594" s="7" t="s">
        <v>1500</v>
      </c>
    </row>
    <row r="595">
      <c r="A595" s="6" t="str">
        <f>HYPERLINK("https://www.cusabio.com/ELISA-Kit/Mouse-Tumor-necrosis-factor-receptor-superfamily-member-5-CD40--ELISA-kit-70069.html","CSB-EL004936MO")</f>
        <v>CSB-EL004936MO</v>
      </c>
      <c r="B595" s="7" t="s">
        <v>1501</v>
      </c>
      <c r="C595" s="7" t="s">
        <v>50</v>
      </c>
      <c r="D595" s="7" t="s">
        <v>21</v>
      </c>
      <c r="E595" s="7" t="s">
        <v>1502</v>
      </c>
      <c r="F595" s="7" t="s">
        <v>127</v>
      </c>
      <c r="G595" s="7" t="s">
        <v>1503</v>
      </c>
    </row>
    <row r="596">
      <c r="A596" s="6" t="str">
        <f>HYPERLINK("https://www.cusabio.com/ELISA-Kit/Mouse-CD48-antigen-CD48--ELISA-kit-70099.html","CSB-EL004941MO")</f>
        <v>CSB-EL004941MO</v>
      </c>
      <c r="B596" s="7" t="s">
        <v>1504</v>
      </c>
      <c r="C596" s="7" t="s">
        <v>50</v>
      </c>
      <c r="D596" s="8"/>
      <c r="E596" s="7" t="s">
        <v>288</v>
      </c>
      <c r="F596" s="7" t="s">
        <v>288</v>
      </c>
      <c r="G596" s="7" t="s">
        <v>1505</v>
      </c>
    </row>
    <row r="597">
      <c r="A597" s="6" t="str">
        <f>HYPERLINK("https://www.cusabio.com/ELISA-Kit/Mouse-E-CadherinE-Cad-ELISA-Kit-70348.html","CSB-E04520m")</f>
        <v>CSB-E04520m</v>
      </c>
      <c r="B597" s="7" t="s">
        <v>1506</v>
      </c>
      <c r="C597" s="7" t="s">
        <v>50</v>
      </c>
      <c r="D597" s="8"/>
      <c r="E597" s="7" t="s">
        <v>288</v>
      </c>
      <c r="F597" s="7" t="s">
        <v>288</v>
      </c>
      <c r="G597" s="7" t="s">
        <v>835</v>
      </c>
    </row>
    <row r="598">
      <c r="A598" s="6" t="str">
        <f>HYPERLINK("https://www.cusabio.com/ELISA-Kit/Human-Placenta-CadherinP-cad-ELISA-Kit-70394.html","CSB-E08955h")</f>
        <v>CSB-E08955h</v>
      </c>
      <c r="B598" s="7" t="s">
        <v>1507</v>
      </c>
      <c r="C598" s="7" t="s">
        <v>9</v>
      </c>
      <c r="D598" s="8"/>
      <c r="E598" s="7" t="s">
        <v>288</v>
      </c>
      <c r="F598" s="7" t="s">
        <v>288</v>
      </c>
      <c r="G598" s="7" t="s">
        <v>1508</v>
      </c>
    </row>
    <row r="599">
      <c r="A599" s="6" t="str">
        <f>HYPERLINK("https://www.cusabio.com/ELISA-Kit/Mouse-Cadherin-3-CDH3--ELISA-kit-70395.html","CSB-EL005052MO")</f>
        <v>CSB-EL005052MO</v>
      </c>
      <c r="B599" s="7" t="s">
        <v>1509</v>
      </c>
      <c r="C599" s="7" t="s">
        <v>50</v>
      </c>
      <c r="D599" s="7" t="s">
        <v>21</v>
      </c>
      <c r="E599" s="7" t="s">
        <v>64</v>
      </c>
      <c r="F599" s="7" t="s">
        <v>65</v>
      </c>
      <c r="G599" s="7" t="s">
        <v>1508</v>
      </c>
    </row>
    <row r="600">
      <c r="A600" s="6" t="str">
        <f>HYPERLINK("https://www.cusabio.com/ELISA-Kit/Human-granulocyte-chemotactic-protein-2GCP-2-ELISA-Kit-73504.html","CSB-E09990h")</f>
        <v>CSB-E09990h</v>
      </c>
      <c r="B600" s="7" t="s">
        <v>1510</v>
      </c>
      <c r="C600" s="7" t="s">
        <v>9</v>
      </c>
      <c r="D600" s="7" t="s">
        <v>21</v>
      </c>
      <c r="E600" s="7" t="s">
        <v>64</v>
      </c>
      <c r="F600" s="7" t="s">
        <v>65</v>
      </c>
      <c r="G600" s="7" t="s">
        <v>1511</v>
      </c>
    </row>
    <row r="601">
      <c r="A601" s="6" t="str">
        <f>HYPERLINK("https://www.cusabio.com/ELISA-Kit/Mouse-DecorinDCN-ELISA-kit-74088.html","CSB-EL006554MO")</f>
        <v>CSB-EL006554MO</v>
      </c>
      <c r="B601" s="7" t="s">
        <v>1512</v>
      </c>
      <c r="C601" s="7" t="s">
        <v>50</v>
      </c>
      <c r="D601" s="7" t="s">
        <v>21</v>
      </c>
      <c r="E601" s="7" t="s">
        <v>64</v>
      </c>
      <c r="F601" s="7" t="s">
        <v>65</v>
      </c>
      <c r="G601" s="7" t="s">
        <v>876</v>
      </c>
    </row>
    <row r="602">
      <c r="A602" s="6" t="str">
        <f>HYPERLINK("https://www.cusabio.com/ELISA-Kit/Human-Dickkopf-3DKK3-ELISA-Kit-74724.html","CSB-E13607h")</f>
        <v>CSB-E13607h</v>
      </c>
      <c r="B602" s="7" t="s">
        <v>1513</v>
      </c>
      <c r="C602" s="7" t="s">
        <v>9</v>
      </c>
      <c r="D602" s="7" t="s">
        <v>21</v>
      </c>
      <c r="E602" s="7" t="s">
        <v>952</v>
      </c>
      <c r="F602" s="7" t="s">
        <v>226</v>
      </c>
      <c r="G602" s="7" t="s">
        <v>1514</v>
      </c>
    </row>
    <row r="603">
      <c r="A603" s="6" t="str">
        <f>HYPERLINK("https://www.cusabio.com/ELISA-Kit/Mouse-Soluble-EndoglinENGsCD105-ELISA-Kit-76487.html","CSB-E09921m")</f>
        <v>CSB-E09921m</v>
      </c>
      <c r="B603" s="7" t="s">
        <v>1515</v>
      </c>
      <c r="C603" s="7" t="s">
        <v>50</v>
      </c>
      <c r="D603" s="7" t="s">
        <v>21</v>
      </c>
      <c r="E603" s="7" t="s">
        <v>111</v>
      </c>
      <c r="F603" s="7" t="s">
        <v>112</v>
      </c>
      <c r="G603" s="7" t="s">
        <v>884</v>
      </c>
    </row>
    <row r="604">
      <c r="A604" s="6" t="str">
        <f>HYPERLINK("https://www.cusabio.com/ELISA-Kit/Mouse-Junctional-adhesion-molecule-AF11R-ELISA-kit-77163.html","CSB-EL007917MO")</f>
        <v>CSB-EL007917MO</v>
      </c>
      <c r="B604" s="7" t="s">
        <v>1516</v>
      </c>
      <c r="C604" s="7" t="s">
        <v>50</v>
      </c>
      <c r="D604" s="8"/>
      <c r="E604" s="7" t="s">
        <v>288</v>
      </c>
      <c r="F604" s="7" t="s">
        <v>288</v>
      </c>
      <c r="G604" s="7" t="s">
        <v>1517</v>
      </c>
    </row>
    <row r="605">
      <c r="A605" s="6" t="str">
        <f>HYPERLINK("https://www.cusabio.com/ELISA-Kit/Human-Follistatin-related-protein-3FSTL3-ELISA-kit-79261.html","CSB-EL009026HU")</f>
        <v>CSB-EL009026HU</v>
      </c>
      <c r="B605" s="7" t="s">
        <v>1518</v>
      </c>
      <c r="C605" s="7" t="s">
        <v>9</v>
      </c>
      <c r="D605" s="7" t="s">
        <v>21</v>
      </c>
      <c r="E605" s="7" t="s">
        <v>85</v>
      </c>
      <c r="F605" s="7" t="s">
        <v>1231</v>
      </c>
      <c r="G605" s="7" t="s">
        <v>1519</v>
      </c>
    </row>
    <row r="606">
      <c r="A606" s="6" t="str">
        <f>HYPERLINK("https://www.cusabio.com/ELISA-Kit/Human-Transmembrane-glycoprotein-NMBGPNMB-ELISA-kit-81096.html","CSB-EL009727HU")</f>
        <v>CSB-EL009727HU</v>
      </c>
      <c r="B606" s="7" t="s">
        <v>1520</v>
      </c>
      <c r="C606" s="7" t="s">
        <v>9</v>
      </c>
      <c r="D606" s="7" t="s">
        <v>21</v>
      </c>
      <c r="E606" s="7" t="s">
        <v>263</v>
      </c>
      <c r="F606" s="7" t="s">
        <v>264</v>
      </c>
      <c r="G606" s="7" t="s">
        <v>1521</v>
      </c>
    </row>
    <row r="607">
      <c r="A607" s="6" t="str">
        <f>HYPERLINK("https://www.cusabio.com/ELISA-Kit/Mouse-Insulin-like-growth-factor-binding-protein-5IGFBP5-ELISA-kit-84084.html","CSB-EL011099MO")</f>
        <v>CSB-EL011099MO</v>
      </c>
      <c r="B607" s="7" t="s">
        <v>1522</v>
      </c>
      <c r="C607" s="7" t="s">
        <v>50</v>
      </c>
      <c r="D607" s="7" t="s">
        <v>21</v>
      </c>
      <c r="E607" s="7" t="s">
        <v>1523</v>
      </c>
      <c r="F607" s="7" t="s">
        <v>131</v>
      </c>
      <c r="G607" s="7" t="s">
        <v>1524</v>
      </c>
    </row>
    <row r="608">
      <c r="A608" s="6" t="str">
        <f>HYPERLINK("https://www.cusabio.com/ELISA-Kit/Mouse-glucoprotein-130-gp130-ELISA-KIT-84610.html","CSB-E04572m")</f>
        <v>CSB-E04572m</v>
      </c>
      <c r="B608" s="7" t="s">
        <v>1525</v>
      </c>
      <c r="C608" s="7" t="s">
        <v>50</v>
      </c>
      <c r="D608" s="7" t="s">
        <v>21</v>
      </c>
      <c r="E608" s="7" t="s">
        <v>130</v>
      </c>
      <c r="F608" s="7" t="s">
        <v>131</v>
      </c>
      <c r="G608" s="7" t="s">
        <v>1526</v>
      </c>
    </row>
    <row r="609">
      <c r="A609" s="6" t="str">
        <f>HYPERLINK("https://www.cusabio.com/ELISA-Kit/Mouse-Leptin-receptorLROb-R-ELISA-KIT-87329.html","CSB-E04648m")</f>
        <v>CSB-E04648m</v>
      </c>
      <c r="B609" s="7" t="s">
        <v>1527</v>
      </c>
      <c r="C609" s="7" t="s">
        <v>50</v>
      </c>
      <c r="D609" s="7" t="s">
        <v>21</v>
      </c>
      <c r="E609" s="7" t="s">
        <v>1528</v>
      </c>
      <c r="F609" s="7" t="s">
        <v>523</v>
      </c>
      <c r="G609" s="7" t="s">
        <v>1529</v>
      </c>
    </row>
    <row r="610">
      <c r="A610" s="6" t="str">
        <f>HYPERLINK("https://www.cusabio.com/ELISA-Kit/Mouse-L-Selectin-ELISA-kit-88222.html","CSB-E04654m")</f>
        <v>CSB-E04654m</v>
      </c>
      <c r="B610" s="7" t="s">
        <v>1530</v>
      </c>
      <c r="C610" s="7" t="s">
        <v>50</v>
      </c>
      <c r="D610" s="7" t="s">
        <v>21</v>
      </c>
      <c r="E610" s="7" t="s">
        <v>52</v>
      </c>
      <c r="F610" s="7" t="s">
        <v>1391</v>
      </c>
      <c r="G610" s="7" t="s">
        <v>1531</v>
      </c>
    </row>
    <row r="611">
      <c r="A611" s="6" t="str">
        <f>HYPERLINK("https://www.cusabio.com/ELISA-Kit/Mouse-Mucosal-addressin-cell-adhesion-molecule-1-MADCAM1--ELISA-kit-88565.html","CSB-EL013308MO")</f>
        <v>CSB-EL013308MO</v>
      </c>
      <c r="B611" s="7" t="s">
        <v>1532</v>
      </c>
      <c r="C611" s="7" t="s">
        <v>50</v>
      </c>
      <c r="D611" s="8"/>
      <c r="E611" s="8"/>
      <c r="F611" s="8"/>
      <c r="G611" s="7" t="s">
        <v>1533</v>
      </c>
    </row>
    <row r="612">
      <c r="A612" s="6" t="str">
        <f>HYPERLINK("https://www.cusabio.com/ELISA-Kit/Mouse-Transforming-growth-factor-beta-induced-protein-ig-h3-TGFBI--ELISA-kit-108007.html","CSB-EL023450MO")</f>
        <v>CSB-EL023450MO</v>
      </c>
      <c r="B612" s="7" t="s">
        <v>1534</v>
      </c>
      <c r="C612" s="7" t="s">
        <v>50</v>
      </c>
      <c r="D612" s="8"/>
      <c r="E612" s="7" t="s">
        <v>288</v>
      </c>
      <c r="F612" s="7" t="s">
        <v>288</v>
      </c>
      <c r="G612" s="7" t="s">
        <v>1376</v>
      </c>
    </row>
    <row r="613">
      <c r="A613" s="6" t="str">
        <f>HYPERLINK("https://www.cusabio.com/ELISA-Kit/Human-Tumor-necrosis-factor-receptor-superfamily-member-14TNFRSF14-ELISA-kit-109376.html","CSB-EL023973HU")</f>
        <v>CSB-EL023973HU</v>
      </c>
      <c r="B613" s="7" t="s">
        <v>1535</v>
      </c>
      <c r="C613" s="7" t="s">
        <v>9</v>
      </c>
      <c r="D613" s="9" t="s">
        <v>21</v>
      </c>
      <c r="E613" s="7" t="s">
        <v>162</v>
      </c>
      <c r="F613" s="7" t="s">
        <v>210</v>
      </c>
      <c r="G613" s="7" t="s">
        <v>1536</v>
      </c>
    </row>
    <row r="614">
      <c r="A614" s="6" t="str">
        <f>HYPERLINK("https://www.cusabio.com/ELISA-Kit/Human-Tumor-necrosis-factor-receptor-superfamily-member-17TNFRSF17-ELISA-kit-109377.html","CSB-EL023974HU")</f>
        <v>CSB-EL023974HU</v>
      </c>
      <c r="B614" s="7" t="s">
        <v>1537</v>
      </c>
      <c r="C614" s="7" t="s">
        <v>9</v>
      </c>
      <c r="D614" s="7" t="s">
        <v>21</v>
      </c>
      <c r="E614" s="7" t="s">
        <v>1538</v>
      </c>
      <c r="F614" s="7" t="s">
        <v>912</v>
      </c>
      <c r="G614" s="7" t="s">
        <v>1539</v>
      </c>
    </row>
    <row r="615">
      <c r="A615" s="6" t="str">
        <f>HYPERLINK("https://www.cusabio.com/ELISA-Kit/Human-Tumor-necrosis-factor-receptor-superfamily-member-21TNFRSF21-ELISA-kit-109391.html","CSB-EL023979HU")</f>
        <v>CSB-EL023979HU</v>
      </c>
      <c r="B615" s="7" t="s">
        <v>1540</v>
      </c>
      <c r="C615" s="7" t="s">
        <v>9</v>
      </c>
      <c r="D615" s="7" t="s">
        <v>21</v>
      </c>
      <c r="E615" s="7" t="s">
        <v>85</v>
      </c>
      <c r="F615" s="7" t="s">
        <v>86</v>
      </c>
      <c r="G615" s="7" t="s">
        <v>1541</v>
      </c>
    </row>
    <row r="616">
      <c r="A616" s="6" t="str">
        <f>HYPERLINK("https://www.cusabio.com/ELISA-Kit/Mouse-Cluster-of-differentiation-30CD30-ELISA-Kit-109399.html","CSB-E04525m")</f>
        <v>CSB-E04525m</v>
      </c>
      <c r="B616" s="7" t="s">
        <v>1542</v>
      </c>
      <c r="C616" s="7" t="s">
        <v>50</v>
      </c>
      <c r="D616" s="7" t="s">
        <v>21</v>
      </c>
      <c r="E616" s="7" t="s">
        <v>162</v>
      </c>
      <c r="F616" s="7" t="s">
        <v>210</v>
      </c>
      <c r="G616" s="7" t="s">
        <v>1543</v>
      </c>
    </row>
    <row r="617">
      <c r="A617" s="6" t="str">
        <f>HYPERLINK("https://www.cusabio.com/ELISA-Kit/Mouse-Tumor-necrosis-factor-receptor-superfamily-member-9-TNFRSF9--ELISA-kit-109402.html","CSB-EL023984MO")</f>
        <v>CSB-EL023984MO</v>
      </c>
      <c r="B617" s="7" t="s">
        <v>1544</v>
      </c>
      <c r="C617" s="7" t="s">
        <v>50</v>
      </c>
      <c r="D617" s="7" t="s">
        <v>21</v>
      </c>
      <c r="E617" s="7" t="s">
        <v>1178</v>
      </c>
      <c r="F617" s="7" t="s">
        <v>270</v>
      </c>
      <c r="G617" s="7" t="s">
        <v>1394</v>
      </c>
    </row>
    <row r="618">
      <c r="A618" s="6" t="str">
        <f>HYPERLINK("https://www.cusabio.com/ELISA-Kit/Human-Trypsinogen-2Try-ⅡELISA-Kit-115325.html","CSB-E09623h")</f>
        <v>CSB-E09623h</v>
      </c>
      <c r="B618" s="7" t="s">
        <v>1545</v>
      </c>
      <c r="C618" s="7" t="s">
        <v>9</v>
      </c>
      <c r="D618" s="7" t="s">
        <v>21</v>
      </c>
      <c r="E618" s="7" t="s">
        <v>453</v>
      </c>
      <c r="F618" s="7" t="s">
        <v>1546</v>
      </c>
      <c r="G618" s="7" t="s">
        <v>1547</v>
      </c>
    </row>
    <row r="619">
      <c r="A619" s="6" t="str">
        <f>HYPERLINK("https://www.cusabio.com/ELISA-Kit/Mouse-Epithelial-neutrophil-activating-peptide-78-ENA-78-ELISA-Kit-115398.html","CSB-E08180m")</f>
        <v>CSB-E08180m</v>
      </c>
      <c r="B619" s="7" t="s">
        <v>1548</v>
      </c>
      <c r="C619" s="7" t="s">
        <v>50</v>
      </c>
      <c r="D619" s="7" t="s">
        <v>21</v>
      </c>
      <c r="E619" s="7" t="s">
        <v>595</v>
      </c>
      <c r="F619" s="7" t="s">
        <v>410</v>
      </c>
      <c r="G619" s="7" t="s">
        <v>872</v>
      </c>
    </row>
    <row r="620">
      <c r="A620" s="6" t="str">
        <f>HYPERLINK("https://www.cusabio.com/ELISA-Kit/Mouse-cluster-of-differentiation-6-CD6--ELISA-Kit-1030366.html","CSB-EL004949MO")</f>
        <v>CSB-EL004949MO</v>
      </c>
      <c r="B620" s="7" t="s">
        <v>1549</v>
      </c>
      <c r="C620" s="7" t="s">
        <v>50</v>
      </c>
      <c r="D620" s="8"/>
      <c r="E620" s="7" t="s">
        <v>288</v>
      </c>
      <c r="F620" s="7" t="s">
        <v>288</v>
      </c>
      <c r="G620" s="7" t="s">
        <v>1550</v>
      </c>
    </row>
    <row r="621">
      <c r="A621" s="6" t="str">
        <f>HYPERLINK("https://www.cusabio.com/ELISA-Kit/Mouse-Tyrosine-protein-kinase-receptor-UFOAXL-ELISA-Kit-1030368.html","CSB-EL002476MO")</f>
        <v>CSB-EL002476MO</v>
      </c>
      <c r="B621" s="7" t="s">
        <v>1551</v>
      </c>
      <c r="C621" s="7" t="s">
        <v>50</v>
      </c>
      <c r="D621" s="7" t="s">
        <v>60</v>
      </c>
      <c r="E621" s="7" t="s">
        <v>126</v>
      </c>
      <c r="F621" s="7" t="s">
        <v>292</v>
      </c>
      <c r="G621" s="7" t="s">
        <v>1192</v>
      </c>
    </row>
    <row r="622">
      <c r="A622" s="6" t="str">
        <f>HYPERLINK("https://www.cusabio.com/ELISA-Kit/Human-neutrophil-gelatinase-associated-lipocalin-NGAL-ELISA-Kit-12923464.html","CSB-E09408h")</f>
        <v>CSB-E09408h</v>
      </c>
      <c r="B622" s="7" t="s">
        <v>1552</v>
      </c>
      <c r="C622" s="7" t="s">
        <v>9</v>
      </c>
      <c r="D622" s="7" t="s">
        <v>601</v>
      </c>
      <c r="E622" s="7" t="s">
        <v>162</v>
      </c>
      <c r="F622" s="7" t="s">
        <v>210</v>
      </c>
      <c r="G622" s="7" t="s">
        <v>1553</v>
      </c>
    </row>
    <row r="623">
      <c r="A623" s="6" t="str">
        <f>HYPERLINK("https://www.cusabio.com/ELISA-Kit/Novel-Coronavirus-Spike-Glycoprotein-RBD--SARS-CoV-2-S1-RBD--ELISA-Kit-12928679.html","CSB-EL33244")</f>
        <v>CSB-EL33244</v>
      </c>
      <c r="B623" s="7" t="s">
        <v>1554</v>
      </c>
      <c r="C623" s="8"/>
      <c r="D623" s="7" t="s">
        <v>1555</v>
      </c>
      <c r="E623" s="7" t="s">
        <v>788</v>
      </c>
      <c r="F623" s="7" t="s">
        <v>1556</v>
      </c>
      <c r="G623" s="7" t="s">
        <v>1557</v>
      </c>
    </row>
    <row r="624">
      <c r="A624" s="6" t="str">
        <f>HYPERLINK("https://www.cusabio.com/ELISA-Kit/Novel-Coronavirus-Nucleoprotein--SARS-CoV-2-N--ELISA-Kit-12928680.html","CSB-EL33251")</f>
        <v>CSB-EL33251</v>
      </c>
      <c r="B624" s="7" t="s">
        <v>1558</v>
      </c>
      <c r="C624" s="8"/>
      <c r="D624" s="7" t="s">
        <v>1555</v>
      </c>
      <c r="E624" s="7" t="s">
        <v>185</v>
      </c>
      <c r="F624" s="7" t="s">
        <v>186</v>
      </c>
      <c r="G624" s="7" t="s">
        <v>1559</v>
      </c>
    </row>
    <row r="625">
      <c r="A625" s="6" t="str">
        <f>HYPERLINK("https://www.cusabio.com/ELISA-Kit/Human-Transforming-Growth-factor-β1-TGF-β1-ELISA-kit-12936235.html","CSB-E04725h-IS")</f>
        <v>CSB-E04725h-IS</v>
      </c>
      <c r="B625" s="7" t="s">
        <v>638</v>
      </c>
      <c r="C625" s="7" t="s">
        <v>9</v>
      </c>
      <c r="D625" s="7" t="s">
        <v>281</v>
      </c>
      <c r="E625" s="7" t="s">
        <v>1560</v>
      </c>
      <c r="F625" s="7" t="s">
        <v>1561</v>
      </c>
      <c r="G625" s="7" t="s">
        <v>640</v>
      </c>
    </row>
    <row r="626">
      <c r="A626" s="6" t="str">
        <f>HYPERLINK("https://www.cusabio.com/ELISA-Kit/Human-Brain-derived-neurotrophic-factor-BDNF-ELISA-Kit-12937103.html","CSB-E04501h-IS")</f>
        <v>CSB-E04501h-IS</v>
      </c>
      <c r="B626" s="7" t="s">
        <v>121</v>
      </c>
      <c r="C626" s="7" t="s">
        <v>9</v>
      </c>
      <c r="D626" s="8"/>
      <c r="E626" s="8"/>
      <c r="F626" s="8"/>
      <c r="G626" s="7" t="s">
        <v>124</v>
      </c>
    </row>
    <row r="627">
      <c r="A627" s="6" t="str">
        <f>HYPERLINK("https://www.cusabio.com/ELISA-Kit/Human-glycoprotein-130-gp130-ELISA-KIT-12937104.html","CSB-E04571h-IS")</f>
        <v>CSB-E04571h-IS</v>
      </c>
      <c r="B627" s="7" t="s">
        <v>1294</v>
      </c>
      <c r="C627" s="7" t="s">
        <v>9</v>
      </c>
      <c r="D627" s="8"/>
      <c r="E627" s="8"/>
      <c r="F627" s="8"/>
      <c r="G627" s="7" t="s">
        <v>1298</v>
      </c>
    </row>
    <row r="628">
      <c r="A628" s="6" t="str">
        <f>HYPERLINK("https://www.cusabio.com/ELISA-Kit/Human-hepatocyte-growth-factor-HGF-ELISA-kit-12937105.html","CSB-E04573h-IS")</f>
        <v>CSB-E04573h-IS</v>
      </c>
      <c r="B628" s="7" t="s">
        <v>350</v>
      </c>
      <c r="C628" s="7" t="s">
        <v>9</v>
      </c>
      <c r="D628" s="7" t="s">
        <v>115</v>
      </c>
      <c r="E628" s="7" t="s">
        <v>1562</v>
      </c>
      <c r="F628" s="7" t="s">
        <v>1563</v>
      </c>
      <c r="G628" s="7" t="s">
        <v>351</v>
      </c>
    </row>
    <row r="629">
      <c r="A629" s="6" t="str">
        <f>HYPERLINK("https://www.cusabio.com/ELISA-Kit/Mouse-Interleukin-12-IL-12P70-ELISA-KIT-12937106.html","CSB-E04600m-IS")</f>
        <v>CSB-E04600m-IS</v>
      </c>
      <c r="B629" s="7" t="s">
        <v>407</v>
      </c>
      <c r="C629" s="7" t="s">
        <v>50</v>
      </c>
      <c r="D629" s="7" t="s">
        <v>21</v>
      </c>
      <c r="E629" s="7" t="s">
        <v>261</v>
      </c>
      <c r="F629" s="7" t="s">
        <v>207</v>
      </c>
      <c r="G629" s="7" t="s">
        <v>1564</v>
      </c>
    </row>
    <row r="630">
      <c r="A630" s="6" t="str">
        <f>HYPERLINK("https://www.cusabio.com/ELISA-Kit/Human-Tumor-necrosis-factor-soluble-receptor-Ⅰ-TNFsR-ⅠELISA-KIT-12937107.html","CSB-E04736h-IS")</f>
        <v>CSB-E04736h-IS</v>
      </c>
      <c r="B630" s="7" t="s">
        <v>659</v>
      </c>
      <c r="C630" s="7" t="s">
        <v>9</v>
      </c>
      <c r="D630" s="8"/>
      <c r="E630" s="8"/>
      <c r="F630" s="8"/>
      <c r="G630" s="7" t="s">
        <v>661</v>
      </c>
    </row>
    <row r="631">
      <c r="A631" s="6" t="str">
        <f>HYPERLINK("https://www.cusabio.com/ELISA-Kit/Human-interferon-inducible-protein-10-IP-10-ELISA-Kit-12937108.html","CSB-E08181h-IS")</f>
        <v>CSB-E08181h-IS</v>
      </c>
      <c r="B631" s="7" t="s">
        <v>225</v>
      </c>
      <c r="C631" s="7" t="s">
        <v>9</v>
      </c>
      <c r="D631" s="7" t="s">
        <v>21</v>
      </c>
      <c r="E631" s="7" t="s">
        <v>162</v>
      </c>
      <c r="F631" s="7" t="s">
        <v>210</v>
      </c>
      <c r="G631" s="7" t="s">
        <v>227</v>
      </c>
    </row>
    <row r="632">
      <c r="A632" s="6" t="str">
        <f>HYPERLINK("https://www.cusabio.com/ELISA-Kit/Human-Receptor-for-advanced-glycation-end-products--RAGEAGER-ELISA-Kit-12937109.html","CSB-E09354h-IS")</f>
        <v>CSB-E09354h-IS</v>
      </c>
      <c r="B632" s="7" t="s">
        <v>63</v>
      </c>
      <c r="C632" s="7" t="s">
        <v>9</v>
      </c>
      <c r="D632" s="7" t="s">
        <v>21</v>
      </c>
      <c r="E632" s="7" t="s">
        <v>64</v>
      </c>
      <c r="F632" s="7" t="s">
        <v>65</v>
      </c>
      <c r="G632" s="7" t="s">
        <v>66</v>
      </c>
    </row>
    <row r="633">
      <c r="A633" s="6" t="str">
        <f>HYPERLINK("https://www.cusabio.com/ELISA-Kit/Mouse-Interleukin-22-IL-22--ELISA-Kit-12937110.html","CSB-E13513m-IS")</f>
        <v>CSB-E13513m-IS</v>
      </c>
      <c r="B633" s="7" t="s">
        <v>419</v>
      </c>
      <c r="C633" s="7" t="s">
        <v>50</v>
      </c>
      <c r="D633" s="7" t="s">
        <v>115</v>
      </c>
      <c r="E633" s="7" t="s">
        <v>162</v>
      </c>
      <c r="F633" s="7" t="s">
        <v>210</v>
      </c>
      <c r="G633" s="7" t="s">
        <v>420</v>
      </c>
    </row>
    <row r="634">
      <c r="A634" s="6" t="str">
        <f>HYPERLINK("https://www.cusabio.com/ELISA-Kit/Human-Transmembrane-glycoprotein-NMB-GPNMB--ELISA-kit-12937111.html","CSB-EL009727HU-IS")</f>
        <v>CSB-EL009727HU-IS</v>
      </c>
      <c r="B634" s="7" t="s">
        <v>1520</v>
      </c>
      <c r="C634" s="7" t="s">
        <v>9</v>
      </c>
      <c r="D634" s="7" t="s">
        <v>115</v>
      </c>
      <c r="E634" s="7" t="s">
        <v>52</v>
      </c>
      <c r="F634" s="7" t="s">
        <v>53</v>
      </c>
      <c r="G634" s="7" t="s">
        <v>1521</v>
      </c>
    </row>
    <row r="635">
      <c r="A635" s="6" t="str">
        <f>HYPERLINK("https://www.cusabio.com/ELISA-Kit/Human-high-sensitivity-C-Reactive-Protein-hs-CRP-ELISA-Kit-12938228.html","CSB-E08617h-IS")</f>
        <v>CSB-E08617h-IS</v>
      </c>
      <c r="B635" s="7" t="s">
        <v>358</v>
      </c>
      <c r="C635" s="7" t="s">
        <v>9</v>
      </c>
      <c r="D635" s="7" t="s">
        <v>26</v>
      </c>
      <c r="E635" s="7" t="s">
        <v>1565</v>
      </c>
      <c r="F635" s="7" t="s">
        <v>240</v>
      </c>
      <c r="G635" s="7" t="s">
        <v>361</v>
      </c>
    </row>
    <row r="636">
      <c r="A636" s="6" t="str">
        <f>HYPERLINK("https://www.cusabio.com/ELISA-Kit/Pig-Tumor-necrosis-factor--TNFTNFATNFSF2--ELISA-kit-12938229.html","CSB-E16980p-IS")</f>
        <v>CSB-E16980p-IS</v>
      </c>
      <c r="B636" s="7" t="s">
        <v>652</v>
      </c>
      <c r="C636" s="7" t="s">
        <v>80</v>
      </c>
      <c r="D636" s="7" t="s">
        <v>26</v>
      </c>
      <c r="E636" s="7" t="s">
        <v>1566</v>
      </c>
      <c r="F636" s="7" t="s">
        <v>1563</v>
      </c>
      <c r="G636" s="7" t="s">
        <v>655</v>
      </c>
    </row>
    <row r="637">
      <c r="A637" s="6" t="str">
        <f>HYPERLINK("https://www.cusabio.com/ELISA-Kit/Human-Epithelial-neutrophil-activating-peptide-78--ENA-78CXCL5--ELISA-Kit-12938230.html","CSB-E08178h-IS")</f>
        <v>CSB-E08178h-IS</v>
      </c>
      <c r="B637" s="7" t="s">
        <v>870</v>
      </c>
      <c r="C637" s="7" t="s">
        <v>9</v>
      </c>
      <c r="D637" s="7" t="s">
        <v>21</v>
      </c>
      <c r="E637" s="7" t="s">
        <v>1562</v>
      </c>
      <c r="F637" s="7" t="s">
        <v>1567</v>
      </c>
      <c r="G637" s="7" t="s">
        <v>872</v>
      </c>
    </row>
    <row r="638">
      <c r="A638" s="6" t="str">
        <f>HYPERLINK("https://www.cusabio.com/ELISA-Kit/Mouse-intercellular-adhesion-molecule-1-ICAM-1-ELISA-KIT-12938231.html","CSB-E04575m-IS")</f>
        <v>CSB-E04575m-IS</v>
      </c>
      <c r="B638" s="7" t="s">
        <v>920</v>
      </c>
      <c r="C638" s="7" t="s">
        <v>50</v>
      </c>
      <c r="D638" s="7" t="s">
        <v>21</v>
      </c>
      <c r="E638" s="7" t="s">
        <v>1242</v>
      </c>
      <c r="F638" s="7" t="s">
        <v>116</v>
      </c>
      <c r="G638" s="7" t="s">
        <v>363</v>
      </c>
    </row>
    <row r="639">
      <c r="A639" s="6" t="str">
        <f>HYPERLINK("https://www.cusabio.com/ELISA-Kit/Human-matrix-metalloproteinase-3stromelysin-1-MMP3STR1--ELISA-kit-12938232.html","CSB-E04677h-IS")</f>
        <v>CSB-E04677h-IS</v>
      </c>
      <c r="B639" s="7" t="s">
        <v>956</v>
      </c>
      <c r="C639" s="7" t="s">
        <v>9</v>
      </c>
      <c r="D639" s="7" t="s">
        <v>21</v>
      </c>
      <c r="E639" s="7" t="s">
        <v>145</v>
      </c>
      <c r="F639" s="7" t="s">
        <v>223</v>
      </c>
      <c r="G639" s="7" t="s">
        <v>958</v>
      </c>
    </row>
    <row r="640">
      <c r="A640" s="6" t="str">
        <f>HYPERLINK("https://www.cusabio.com/ELISA-Kit/Human-pulmonary-activation-regulated-chemokine-PARC-ELISA-Kit-12938233.html","CSB-E09941h-IS")</f>
        <v>CSB-E09941h-IS</v>
      </c>
      <c r="B640" s="7" t="s">
        <v>1459</v>
      </c>
      <c r="C640" s="7" t="s">
        <v>9</v>
      </c>
      <c r="D640" s="7" t="s">
        <v>21</v>
      </c>
      <c r="E640" s="7" t="s">
        <v>261</v>
      </c>
      <c r="F640" s="7" t="s">
        <v>210</v>
      </c>
      <c r="G640" s="7" t="s">
        <v>1460</v>
      </c>
    </row>
    <row r="641">
      <c r="A641" s="6" t="str">
        <f>HYPERLINK("https://www.cusabio.com/ELISA-Kit/Rat-monocyte-chemotactic-protein-1monocyte-chemotactic-and-activating-factor-MCP-1MCAF-ELISA-kit-12938234.html","CSB-E07429r-IS")</f>
        <v>CSB-E07429r-IS</v>
      </c>
      <c r="B641" s="7" t="s">
        <v>1568</v>
      </c>
      <c r="C641" s="7" t="s">
        <v>31</v>
      </c>
      <c r="D641" s="7" t="s">
        <v>26</v>
      </c>
      <c r="E641" s="7" t="s">
        <v>874</v>
      </c>
      <c r="F641" s="7" t="s">
        <v>207</v>
      </c>
      <c r="G641" s="7" t="s">
        <v>156</v>
      </c>
    </row>
    <row r="642">
      <c r="A642" s="6" t="str">
        <f>HYPERLINK("https://www.cusabio.com/ELISA-Kit/Mouse-Macrophage-Inflammatory-Protein-1尾-MIP-1尾-ELISA-kit-12938235.html","CSB-E04665m-IS")</f>
        <v>CSB-E04665m-IS</v>
      </c>
      <c r="B642" s="7" t="s">
        <v>1569</v>
      </c>
      <c r="C642" s="7" t="s">
        <v>50</v>
      </c>
      <c r="D642" s="7" t="s">
        <v>26</v>
      </c>
      <c r="E642" s="7" t="s">
        <v>141</v>
      </c>
      <c r="F642" s="7" t="s">
        <v>1570</v>
      </c>
      <c r="G642" s="7" t="s">
        <v>1571</v>
      </c>
    </row>
    <row r="643">
      <c r="A643" s="6" t="str">
        <f>HYPERLINK("https://www.cusabio.com/ELISA-Kit/Mouse-regulated-on-activation-in-normal-T-cell-expressed-and-secreted-RANTES-ELISA-kit-12938236.html","CSB-E09256m-IS")</f>
        <v>CSB-E09256m-IS</v>
      </c>
      <c r="B643" s="7" t="s">
        <v>1572</v>
      </c>
      <c r="C643" s="7" t="s">
        <v>50</v>
      </c>
      <c r="D643" s="7" t="s">
        <v>21</v>
      </c>
      <c r="E643" s="7" t="s">
        <v>261</v>
      </c>
      <c r="F643" s="7" t="s">
        <v>210</v>
      </c>
      <c r="G643" s="7" t="s">
        <v>164</v>
      </c>
    </row>
    <row r="644">
      <c r="A644" s="6" t="str">
        <f>HYPERLINK("https://www.cusabio.com/ELISA-Kit/Human-CD81-antigen-CD81--ELISA-kit-12938237.html","CSB-EL004960HU-IS")</f>
        <v>CSB-EL004960HU-IS</v>
      </c>
      <c r="B644" s="7" t="s">
        <v>1573</v>
      </c>
      <c r="C644" s="7" t="s">
        <v>9</v>
      </c>
      <c r="D644" s="7" t="s">
        <v>1574</v>
      </c>
      <c r="E644" s="7" t="s">
        <v>1566</v>
      </c>
      <c r="F644" s="7" t="s">
        <v>1563</v>
      </c>
      <c r="G644" s="7" t="s">
        <v>1575</v>
      </c>
    </row>
    <row r="645">
      <c r="A645" s="6" t="str">
        <f>HYPERLINK("https://www.cusabio.com/ELISA-Kit/Mouse-interferon-inducible-protein-10-IP-10-ELISA-Kit-12938238.html","CSB-E08183m-IS")</f>
        <v>CSB-E08183m-IS</v>
      </c>
      <c r="B645" s="7" t="s">
        <v>1576</v>
      </c>
      <c r="C645" s="7" t="s">
        <v>50</v>
      </c>
      <c r="D645" s="7" t="s">
        <v>21</v>
      </c>
      <c r="E645" s="7" t="s">
        <v>261</v>
      </c>
      <c r="F645" s="7" t="s">
        <v>210</v>
      </c>
      <c r="G645" s="7" t="s">
        <v>227</v>
      </c>
    </row>
    <row r="646">
      <c r="A646" s="6" t="str">
        <f>HYPERLINK("https://www.cusabio.com/ELISA-Kit/Human-epidermal-growth-factor-receptor-2--sp185HER2--ELISA-Kit-12938239.html","CSB-E11161h-IS")</f>
        <v>CSB-E11161h-IS</v>
      </c>
      <c r="B646" s="7" t="s">
        <v>1577</v>
      </c>
      <c r="C646" s="7" t="s">
        <v>9</v>
      </c>
      <c r="D646" s="7" t="s">
        <v>1578</v>
      </c>
      <c r="E646" s="7" t="s">
        <v>261</v>
      </c>
      <c r="F646" s="7" t="s">
        <v>210</v>
      </c>
      <c r="G646" s="7" t="s">
        <v>1579</v>
      </c>
    </row>
    <row r="647">
      <c r="A647" s="6" t="str">
        <f>HYPERLINK("https://www.cusabio.com/ELISA-Kit/Rat-Interferon-纬-IFN-纬-ELISA-Kit-12938240.html","CSB-E04579r-IS")</f>
        <v>CSB-E04579r-IS</v>
      </c>
      <c r="B647" s="7" t="s">
        <v>1580</v>
      </c>
      <c r="C647" s="7" t="s">
        <v>31</v>
      </c>
      <c r="D647" s="7" t="s">
        <v>26</v>
      </c>
      <c r="E647" s="7" t="s">
        <v>145</v>
      </c>
      <c r="F647" s="7" t="s">
        <v>223</v>
      </c>
      <c r="G647" s="7" t="s">
        <v>1581</v>
      </c>
    </row>
    <row r="648">
      <c r="A648" s="6" t="str">
        <f>HYPERLINK("https://www.cusabio.com/ELISA-Kit/Mouse-Interleukin-13-IL-13-ELISA-Kit-12938241.html","CSB-E04602m-IS")</f>
        <v>CSB-E04602m-IS</v>
      </c>
      <c r="B648" s="7" t="s">
        <v>1582</v>
      </c>
      <c r="C648" s="7" t="s">
        <v>50</v>
      </c>
      <c r="D648" s="7" t="s">
        <v>26</v>
      </c>
      <c r="E648" s="7" t="s">
        <v>261</v>
      </c>
      <c r="F648" s="7" t="s">
        <v>210</v>
      </c>
      <c r="G648" s="7" t="s">
        <v>1583</v>
      </c>
    </row>
    <row r="649">
      <c r="A649" s="6" t="str">
        <f>HYPERLINK("https://www.cusabio.com/ELISA-Kit/Rat-Interleukin-1尾-IL-1尾-ELISA-Kit-12938242.html","CSB-E08055r-IS")</f>
        <v>CSB-E08055r-IS</v>
      </c>
      <c r="B649" s="7" t="s">
        <v>1584</v>
      </c>
      <c r="C649" s="7" t="s">
        <v>31</v>
      </c>
      <c r="D649" s="7" t="s">
        <v>21</v>
      </c>
      <c r="E649" s="7" t="s">
        <v>145</v>
      </c>
      <c r="F649" s="7" t="s">
        <v>223</v>
      </c>
      <c r="G649" s="7" t="s">
        <v>1585</v>
      </c>
    </row>
    <row r="650">
      <c r="A650" s="6" t="str">
        <f>HYPERLINK("https://www.cusabio.com/ELISA-Kit/Human-Interleukin-21-IL-21-ELISA-Kit-12938243.html","CSB-E11707h-IS")</f>
        <v>CSB-E11707h-IS</v>
      </c>
      <c r="B650" s="7" t="s">
        <v>1586</v>
      </c>
      <c r="C650" s="7" t="s">
        <v>9</v>
      </c>
      <c r="D650" s="7" t="s">
        <v>1587</v>
      </c>
      <c r="E650" s="7" t="s">
        <v>1588</v>
      </c>
      <c r="F650" s="7" t="s">
        <v>1589</v>
      </c>
      <c r="G650" s="7" t="s">
        <v>1590</v>
      </c>
    </row>
    <row r="651">
      <c r="A651" s="6" t="str">
        <f>HYPERLINK("https://www.cusabio.com/ELISA-Kit/Human-Perforin-1--PRF1PFP--ELISA-kit-12938244.html","CSB-E09313h-IS")</f>
        <v>CSB-E09313h-IS</v>
      </c>
      <c r="B651" s="7" t="s">
        <v>1591</v>
      </c>
      <c r="C651" s="7" t="s">
        <v>9</v>
      </c>
      <c r="D651" s="7" t="s">
        <v>26</v>
      </c>
      <c r="E651" s="7" t="s">
        <v>162</v>
      </c>
      <c r="F651" s="7" t="s">
        <v>226</v>
      </c>
      <c r="G651" s="7" t="s">
        <v>1592</v>
      </c>
    </row>
    <row r="652">
      <c r="A652" s="6" t="str">
        <f>HYPERLINK("https://www.cusabio.com/ELISA-Kit/Human-p53tumor-protein-p53TP53-ELISA-Kit-12938245.html","CSB-E08334h-IS")</f>
        <v>CSB-E08334h-IS</v>
      </c>
      <c r="B652" s="7" t="s">
        <v>1593</v>
      </c>
      <c r="C652" s="7" t="s">
        <v>9</v>
      </c>
      <c r="D652" s="7" t="s">
        <v>1578</v>
      </c>
      <c r="E652" s="7" t="s">
        <v>491</v>
      </c>
      <c r="F652" s="7" t="s">
        <v>431</v>
      </c>
      <c r="G652" s="7" t="s">
        <v>1594</v>
      </c>
    </row>
    <row r="653">
      <c r="A653" s="6" t="str">
        <f>HYPERLINK("https://www.cusabio.com/ELISA-Kit/Rat-macrophage-inflammatory-protein-1伪-MIP-1伪-ELISA-Kit-12938246.html","CSB-E07422r-IS")</f>
        <v>CSB-E07422r-IS</v>
      </c>
      <c r="B653" s="7" t="s">
        <v>1595</v>
      </c>
      <c r="C653" s="7" t="s">
        <v>31</v>
      </c>
      <c r="D653" s="7" t="s">
        <v>26</v>
      </c>
      <c r="E653" s="7" t="s">
        <v>874</v>
      </c>
      <c r="F653" s="7" t="s">
        <v>207</v>
      </c>
      <c r="G653" s="7" t="s">
        <v>1596</v>
      </c>
    </row>
    <row r="654">
      <c r="A654" s="6" t="str">
        <f>HYPERLINK("https://www.cusabio.com/ELISA-Kit/Rat-regulated-on-activation-in-normal-T-cell-expressed-and-secretedC-C-motif-chemokine-5--RANTESCCL5--ELISA-kit-12938247.html","CSB-E07398r-IS")</f>
        <v>CSB-E07398r-IS</v>
      </c>
      <c r="B654" s="7" t="s">
        <v>1597</v>
      </c>
      <c r="C654" s="7" t="s">
        <v>31</v>
      </c>
      <c r="D654" s="7" t="s">
        <v>26</v>
      </c>
      <c r="E654" s="7" t="s">
        <v>162</v>
      </c>
      <c r="F654" s="7" t="s">
        <v>226</v>
      </c>
      <c r="G654" s="7" t="s">
        <v>1598</v>
      </c>
    </row>
    <row r="655">
      <c r="A655" s="6" t="str">
        <f>HYPERLINK("https://www.cusabio.com/ELISA-Kit/Pig-Interferon-纬-IFN-纬-ELISA-Kit-12938248.html","CSB-E06794p-IS")</f>
        <v>CSB-E06794p-IS</v>
      </c>
      <c r="B655" s="7" t="s">
        <v>1599</v>
      </c>
      <c r="C655" s="7" t="s">
        <v>80</v>
      </c>
      <c r="D655" s="7" t="s">
        <v>21</v>
      </c>
      <c r="E655" s="7" t="s">
        <v>495</v>
      </c>
      <c r="F655" s="7" t="s">
        <v>1600</v>
      </c>
      <c r="G655" s="7" t="s">
        <v>1581</v>
      </c>
    </row>
    <row r="656">
      <c r="A656" s="6" t="str">
        <f>HYPERLINK("https://www.cusabio.com/ELISA-Kit/Human-Interleukin17F--IL17F--ELISA-Kit-12938249.html","CSB-E15916h-IS")</f>
        <v>CSB-E15916h-IS</v>
      </c>
      <c r="B656" s="7" t="s">
        <v>1601</v>
      </c>
      <c r="C656" s="7" t="s">
        <v>9</v>
      </c>
      <c r="D656" s="7" t="s">
        <v>26</v>
      </c>
      <c r="E656" s="7" t="s">
        <v>874</v>
      </c>
      <c r="F656" s="7" t="s">
        <v>207</v>
      </c>
      <c r="G656" s="7" t="s">
        <v>1602</v>
      </c>
    </row>
    <row r="657">
      <c r="A657" s="6" t="str">
        <f>HYPERLINK("https://www.cusabio.com/ELISA-Kit/Human-Interleukin-29-IL-29-ELISA-Kit-12938250.html","CSB-E14290h-IS")</f>
        <v>CSB-E14290h-IS</v>
      </c>
      <c r="B657" s="7" t="s">
        <v>1603</v>
      </c>
      <c r="C657" s="7" t="s">
        <v>9</v>
      </c>
      <c r="D657" s="7" t="s">
        <v>21</v>
      </c>
      <c r="E657" s="7" t="s">
        <v>141</v>
      </c>
      <c r="F657" s="7" t="s">
        <v>1570</v>
      </c>
      <c r="G657" s="7" t="s">
        <v>1604</v>
      </c>
    </row>
    <row r="658">
      <c r="A658" s="6" t="str">
        <f>HYPERLINK("https://www.cusabio.com/ELISA-Kit/Human-soluble-tumor-necrosis-factor-related-apoptosis-inducing-ligand-sTRAIL-ELISA-KIT-12938251.html","CSB-E04750h-IS")</f>
        <v>CSB-E04750h-IS</v>
      </c>
      <c r="B658" s="7" t="s">
        <v>1605</v>
      </c>
      <c r="C658" s="7" t="s">
        <v>9</v>
      </c>
      <c r="D658" s="7" t="s">
        <v>26</v>
      </c>
      <c r="E658" s="7" t="s">
        <v>874</v>
      </c>
      <c r="F658" s="7" t="s">
        <v>207</v>
      </c>
      <c r="G658" s="7" t="s">
        <v>1606</v>
      </c>
    </row>
    <row r="659">
      <c r="A659" s="6" t="str">
        <f>HYPERLINK("https://www.cusabio.com/ELISA-Kit/Human-NAD-dependent-deacetylase-sirtuin-1--SIRT1SIR2L1--ELISA-kit-12938252.html","CSB-E15058h-IS")</f>
        <v>CSB-E15058h-IS</v>
      </c>
      <c r="B659" s="7" t="s">
        <v>1607</v>
      </c>
      <c r="C659" s="7" t="s">
        <v>9</v>
      </c>
      <c r="D659" s="7" t="s">
        <v>26</v>
      </c>
      <c r="E659" s="7" t="s">
        <v>170</v>
      </c>
      <c r="F659" s="7" t="s">
        <v>360</v>
      </c>
      <c r="G659" s="7" t="s">
        <v>1608</v>
      </c>
    </row>
    <row r="660">
      <c r="A660" s="6" t="str">
        <f>HYPERLINK("https://www.cusabio.com/ELISA-Kit/Mouse-Thrombopoietin-TPO-ELISA-kit-12938253.html","CSB-E04746m-IS")</f>
        <v>CSB-E04746m-IS</v>
      </c>
      <c r="B660" s="7" t="s">
        <v>1609</v>
      </c>
      <c r="C660" s="7" t="s">
        <v>50</v>
      </c>
      <c r="D660" s="7" t="s">
        <v>21</v>
      </c>
      <c r="E660" s="7" t="s">
        <v>145</v>
      </c>
      <c r="F660" s="7" t="s">
        <v>223</v>
      </c>
      <c r="G660" s="7" t="s">
        <v>1610</v>
      </c>
    </row>
    <row r="661">
      <c r="A661" s="6" t="str">
        <f>HYPERLINK("https://www.cusabio.com/ELISA-Kit/Mouse-eosinophil-chemotactic-factor-ECF-ELISA-Kit-12938254.html","CSB-E04536m")</f>
        <v>CSB-E04536m</v>
      </c>
      <c r="B661" s="7" t="s">
        <v>1611</v>
      </c>
      <c r="C661" s="7" t="s">
        <v>50</v>
      </c>
      <c r="D661" s="7" t="s">
        <v>21</v>
      </c>
      <c r="E661" s="7" t="s">
        <v>162</v>
      </c>
      <c r="F661" s="7" t="s">
        <v>226</v>
      </c>
      <c r="G661" s="7" t="s">
        <v>816</v>
      </c>
    </row>
    <row r="662">
      <c r="A662" s="6" t="str">
        <f>HYPERLINK("https://www.cusabio.com/ELISA-Kit/Human-Lysosome-associated-membrane-glycoprotein-1-LAMP1--ELISA-kit-12938255.html","CSB-EL012738HU")</f>
        <v>CSB-EL012738HU</v>
      </c>
      <c r="B662" s="7" t="s">
        <v>1612</v>
      </c>
      <c r="C662" s="7" t="s">
        <v>9</v>
      </c>
      <c r="D662" s="7" t="s">
        <v>26</v>
      </c>
      <c r="E662" s="7" t="s">
        <v>1613</v>
      </c>
      <c r="F662" s="7" t="s">
        <v>1614</v>
      </c>
      <c r="G662" s="7" t="s">
        <v>1615</v>
      </c>
    </row>
    <row r="663">
      <c r="A663" s="6" t="str">
        <f>HYPERLINK("https://www.cusabio.com/ELISA-Kit/Human-Interleukin-12-IL-12P70-ELISA-KIT-12931873.html","CSB-E04599h")</f>
        <v>CSB-E04599h</v>
      </c>
      <c r="B663" s="7" t="s">
        <v>1616</v>
      </c>
      <c r="C663" s="7" t="s">
        <v>9</v>
      </c>
      <c r="D663" s="7" t="s">
        <v>281</v>
      </c>
      <c r="E663" s="7" t="s">
        <v>1617</v>
      </c>
      <c r="F663" s="7" t="s">
        <v>127</v>
      </c>
      <c r="G663" s="7" t="s">
        <v>1564</v>
      </c>
    </row>
    <row r="664">
      <c r="A664" s="6" t="str">
        <f>HYPERLINK("https://www.cusabio.com/ELISA-Kit/Mouse-Interferon-γ--IFN-γ-ELISA-Kit-12937112.html","CSB-E04578m-IS")</f>
        <v>CSB-E04578m-IS</v>
      </c>
      <c r="B664" s="7" t="s">
        <v>1618</v>
      </c>
      <c r="C664" s="7" t="s">
        <v>50</v>
      </c>
      <c r="D664" s="8"/>
      <c r="E664" s="8"/>
      <c r="F664" s="8"/>
      <c r="G664" s="7" t="s">
        <v>1581</v>
      </c>
    </row>
    <row r="665">
      <c r="A665" s="6" t="str">
        <f>HYPERLINK("https://www.cusabio.com/ELISA-Kit/Mouse-interleukin-10-IL-10-ELISA-KIT-12937114.html","CSB-E04594m-IS")</f>
        <v>CSB-E04594m-IS</v>
      </c>
      <c r="B665" s="7" t="s">
        <v>1619</v>
      </c>
      <c r="C665" s="7" t="s">
        <v>50</v>
      </c>
      <c r="D665" s="7" t="s">
        <v>21</v>
      </c>
      <c r="E665" s="7" t="s">
        <v>141</v>
      </c>
      <c r="F665" s="7" t="s">
        <v>142</v>
      </c>
      <c r="G665" s="7" t="s">
        <v>1620</v>
      </c>
    </row>
    <row r="666">
      <c r="A666" s="6" t="str">
        <f>HYPERLINK("https://www.cusabio.com/ELISA-Kit/Human-Interleukin-13-IL-13-ELISA-KIT-12937115.html","CSB-E04601h-IS")</f>
        <v>CSB-E04601h-IS</v>
      </c>
      <c r="B666" s="7" t="s">
        <v>1621</v>
      </c>
      <c r="C666" s="7" t="s">
        <v>9</v>
      </c>
      <c r="D666" s="7" t="s">
        <v>115</v>
      </c>
      <c r="E666" s="7" t="s">
        <v>141</v>
      </c>
      <c r="F666" s="7" t="s">
        <v>142</v>
      </c>
      <c r="G666" s="7" t="s">
        <v>1583</v>
      </c>
    </row>
    <row r="667">
      <c r="A667" s="6" t="str">
        <f>HYPERLINK("https://www.cusabio.com/ELISA-Kit/Mouse-Interleukin-4-IL-4-ELISA-KIT-12937116.html","CSB-E04634m-IS")</f>
        <v>CSB-E04634m-IS</v>
      </c>
      <c r="B667" s="7" t="s">
        <v>1622</v>
      </c>
      <c r="C667" s="7" t="s">
        <v>50</v>
      </c>
      <c r="D667" s="8"/>
      <c r="E667" s="8"/>
      <c r="F667" s="8"/>
      <c r="G667" s="7" t="s">
        <v>1623</v>
      </c>
    </row>
    <row r="668">
      <c r="A668" s="6" t="str">
        <f>HYPERLINK("https://www.cusabio.com/ELISA-Kit/Human-Macrophage-Inflammatory-Protein-1α-MIP-1α-ELISA-kit-12937117.html","CSB-E04662h-IS")</f>
        <v>CSB-E04662h-IS</v>
      </c>
      <c r="B668" s="7" t="s">
        <v>1624</v>
      </c>
      <c r="C668" s="7" t="s">
        <v>9</v>
      </c>
      <c r="D668" s="7" t="s">
        <v>21</v>
      </c>
      <c r="E668" s="7" t="s">
        <v>1625</v>
      </c>
      <c r="F668" s="7" t="s">
        <v>1626</v>
      </c>
      <c r="G668" s="7" t="s">
        <v>1596</v>
      </c>
    </row>
    <row r="669">
      <c r="A669" s="6" t="str">
        <f>HYPERLINK("https://www.cusabio.com/ELISA-Kit/Mouse-Insulin-INS-ELISA-Kit-12937118.html","CSB-E05071m-IS")</f>
        <v>CSB-E05071m-IS</v>
      </c>
      <c r="B669" s="7" t="s">
        <v>1627</v>
      </c>
      <c r="C669" s="7" t="s">
        <v>50</v>
      </c>
      <c r="D669" s="8"/>
      <c r="E669" s="8"/>
      <c r="F669" s="8"/>
      <c r="G669" s="7" t="s">
        <v>435</v>
      </c>
    </row>
    <row r="670">
      <c r="A670" s="6" t="str">
        <f>HYPERLINK("https://www.cusabio.com/ELISA-Kit/Mouse-Interleukin-7-IL-7-ELISA-kit-12937119.html","CSB-E10257m-IS")</f>
        <v>CSB-E10257m-IS</v>
      </c>
      <c r="B670" s="7" t="s">
        <v>1628</v>
      </c>
      <c r="C670" s="7" t="s">
        <v>50</v>
      </c>
      <c r="D670" s="7" t="s">
        <v>21</v>
      </c>
      <c r="E670" s="7" t="s">
        <v>145</v>
      </c>
      <c r="F670" s="7" t="s">
        <v>146</v>
      </c>
      <c r="G670" s="7" t="s">
        <v>1629</v>
      </c>
    </row>
    <row r="671">
      <c r="A671" s="6" t="str">
        <f>HYPERLINK("https://www.cusabio.com/ELISA-Kit/Rat-TNF-α-ELISA-kit-12937120.html","CSB-E11987r-IS")</f>
        <v>CSB-E11987r-IS</v>
      </c>
      <c r="B671" s="7" t="s">
        <v>1630</v>
      </c>
      <c r="C671" s="7" t="s">
        <v>31</v>
      </c>
      <c r="D671" s="7" t="s">
        <v>1631</v>
      </c>
      <c r="E671" s="7" t="s">
        <v>162</v>
      </c>
      <c r="F671" s="7" t="s">
        <v>210</v>
      </c>
      <c r="G671" s="7" t="s">
        <v>655</v>
      </c>
    </row>
    <row r="672">
      <c r="A672" s="6" t="str">
        <f>HYPERLINK("https://www.cusabio.com/ELISA-Kit/Human-Interleukin-22-IL-22--ELISA-KIT-12937121.html","CSB-E13418h-IS")</f>
        <v>CSB-E13418h-IS</v>
      </c>
      <c r="B672" s="7" t="s">
        <v>1632</v>
      </c>
      <c r="C672" s="7" t="s">
        <v>9</v>
      </c>
      <c r="D672" s="7" t="s">
        <v>115</v>
      </c>
      <c r="E672" s="7" t="s">
        <v>874</v>
      </c>
      <c r="F672" s="7" t="s">
        <v>1292</v>
      </c>
      <c r="G672" s="7" t="s">
        <v>420</v>
      </c>
    </row>
    <row r="673">
      <c r="A673" s="6" t="str">
        <f>HYPERLINK("https://www.cusabio.com/ELISA-Kit/Human-Interleukin-7-IL-7-ELISA-kit-12937122.html","CSB-E14032h-IS")</f>
        <v>CSB-E14032h-IS</v>
      </c>
      <c r="B673" s="7" t="s">
        <v>1633</v>
      </c>
      <c r="C673" s="7" t="s">
        <v>9</v>
      </c>
      <c r="D673" s="7" t="s">
        <v>115</v>
      </c>
      <c r="E673" s="7" t="s">
        <v>1634</v>
      </c>
      <c r="F673" s="7" t="s">
        <v>1635</v>
      </c>
      <c r="G673" s="7" t="s">
        <v>1629</v>
      </c>
    </row>
    <row r="674">
      <c r="A674" s="6" t="str">
        <f>HYPERLINK("https://www.cusabio.com/ELISA-Kit/Mouse-Tumor-necrosis-factor-α-TNF-α-ELISA-KIT-12931886.html","CSB-E04741m(1)")</f>
        <v>CSB-E04741m(1)</v>
      </c>
      <c r="B674" s="7" t="s">
        <v>1636</v>
      </c>
      <c r="C674" s="7" t="s">
        <v>50</v>
      </c>
      <c r="D674" s="7" t="s">
        <v>1637</v>
      </c>
      <c r="E674" s="7" t="s">
        <v>491</v>
      </c>
      <c r="F674" s="7" t="s">
        <v>223</v>
      </c>
      <c r="G674" s="7" t="s">
        <v>655</v>
      </c>
    </row>
    <row r="675">
      <c r="A675" s="6" t="str">
        <f>HYPERLINK("https://www.cusabio.com/ELISA-Kit/Mouse-Interferon-γ--IFN-γ-ELISA-Kit-12931892.html","CSB-E04578m(1)")</f>
        <v>CSB-E04578m(1)</v>
      </c>
      <c r="B675" s="7" t="s">
        <v>1638</v>
      </c>
      <c r="C675" s="7" t="s">
        <v>50</v>
      </c>
      <c r="D675" s="7" t="s">
        <v>21</v>
      </c>
      <c r="E675" s="7" t="s">
        <v>52</v>
      </c>
      <c r="F675" s="7" t="s">
        <v>53</v>
      </c>
      <c r="G675" s="7" t="s">
        <v>1581</v>
      </c>
    </row>
    <row r="676">
      <c r="A676" s="6" t="str">
        <f>HYPERLINK("https://www.cusabio.com/ELISA-Kit/Human-Interferon-γ--IFN-γ--ELISA-Kit-12935179.html","CSB-E04577h-IS")</f>
        <v>CSB-E04577h-IS</v>
      </c>
      <c r="B676" s="7" t="s">
        <v>1639</v>
      </c>
      <c r="C676" s="7" t="s">
        <v>9</v>
      </c>
      <c r="D676" s="7" t="s">
        <v>115</v>
      </c>
      <c r="E676" s="7" t="s">
        <v>1640</v>
      </c>
      <c r="F676" s="7" t="s">
        <v>912</v>
      </c>
      <c r="G676" s="8"/>
    </row>
    <row r="677">
      <c r="A677" s="6" t="str">
        <f>HYPERLINK("https://www.cusabio.com/ELISA-Kit/Mouse-Tumor-necrosis-factor-α-TNF-α-ELISA-Kit-12935180.html","CSB-E04741m-IS")</f>
        <v>CSB-E04741m-IS</v>
      </c>
      <c r="B677" s="7" t="s">
        <v>1641</v>
      </c>
      <c r="C677" s="7" t="s">
        <v>50</v>
      </c>
      <c r="D677" s="7" t="s">
        <v>115</v>
      </c>
      <c r="E677" s="7" t="s">
        <v>1640</v>
      </c>
      <c r="F677" s="7" t="s">
        <v>912</v>
      </c>
      <c r="G677" s="7" t="s">
        <v>655</v>
      </c>
    </row>
    <row r="678">
      <c r="A678" s="6" t="str">
        <f>HYPERLINK("https://www.cusabio.com/ELISA-Kit/Mouse-Interleukin-6-IL-6-ELISA-Kit-12935181.html","CSB-E04639m-IS")</f>
        <v>CSB-E04639m-IS</v>
      </c>
      <c r="B678" s="7" t="s">
        <v>1642</v>
      </c>
      <c r="C678" s="7" t="s">
        <v>50</v>
      </c>
      <c r="D678" s="7" t="s">
        <v>115</v>
      </c>
      <c r="E678" s="7" t="s">
        <v>1643</v>
      </c>
      <c r="F678" s="7" t="s">
        <v>1644</v>
      </c>
      <c r="G678" s="7" t="s">
        <v>712</v>
      </c>
    </row>
    <row r="679">
      <c r="A679" s="6" t="str">
        <f>HYPERLINK("https://www.cusabio.com/ELISA-Kit/Human-Interleukin-10-IL-10-ELISA-Kit-12935182.html","CSB-E04593h-IS")</f>
        <v>CSB-E04593h-IS</v>
      </c>
      <c r="B679" s="7" t="s">
        <v>1645</v>
      </c>
      <c r="C679" s="7" t="s">
        <v>9</v>
      </c>
      <c r="D679" s="7" t="s">
        <v>115</v>
      </c>
      <c r="E679" s="7" t="s">
        <v>1643</v>
      </c>
      <c r="F679" s="7" t="s">
        <v>1644</v>
      </c>
      <c r="G679" s="7" t="s">
        <v>1620</v>
      </c>
    </row>
    <row r="680">
      <c r="A680" s="6" t="str">
        <f>HYPERLINK("https://www.cusabio.com/ELISA-Kit/Mouse-Interleukin-1β-IL-1β-ELISA-Kit-12935183.html","CSB-E08054m-IS")</f>
        <v>CSB-E08054m-IS</v>
      </c>
      <c r="B680" s="7" t="s">
        <v>1646</v>
      </c>
      <c r="C680" s="7" t="s">
        <v>50</v>
      </c>
      <c r="D680" s="7" t="s">
        <v>115</v>
      </c>
      <c r="E680" s="7" t="s">
        <v>1647</v>
      </c>
      <c r="F680" s="7" t="s">
        <v>1648</v>
      </c>
      <c r="G680" s="7" t="s">
        <v>1585</v>
      </c>
    </row>
    <row r="681">
      <c r="A681" s="6" t="str">
        <f>HYPERLINK("https://www.cusabio.com/ELISA-Kit/Mouse-Interleukin-2-IL-2-ELISA-kit-12935184.html","CSB-E04627m-IS")</f>
        <v>CSB-E04627m-IS</v>
      </c>
      <c r="B681" s="7" t="s">
        <v>1649</v>
      </c>
      <c r="C681" s="7" t="s">
        <v>50</v>
      </c>
      <c r="D681" s="7" t="s">
        <v>115</v>
      </c>
      <c r="E681" s="7" t="s">
        <v>1643</v>
      </c>
      <c r="F681" s="7" t="s">
        <v>1644</v>
      </c>
      <c r="G681" s="7" t="s">
        <v>1650</v>
      </c>
    </row>
    <row r="682">
      <c r="A682" s="6" t="str">
        <f>HYPERLINK("https://www.cusabio.com/ELISA-Kit/Human-Interleukin-1β-IL-1β-ELISA-Kit-12935185.html","CSB-E08053h-IS")</f>
        <v>CSB-E08053h-IS</v>
      </c>
      <c r="B682" s="7" t="s">
        <v>1651</v>
      </c>
      <c r="C682" s="7" t="s">
        <v>9</v>
      </c>
      <c r="D682" s="7" t="s">
        <v>115</v>
      </c>
      <c r="E682" s="7" t="s">
        <v>1652</v>
      </c>
      <c r="F682" s="7" t="s">
        <v>1653</v>
      </c>
      <c r="G682" s="7" t="s">
        <v>1585</v>
      </c>
    </row>
    <row r="683">
      <c r="A683" s="6" t="str">
        <f>HYPERLINK("https://www.cusabio.com/ELISA-Kit/Mouse-Interleukin-17-IL-17-ELISA-Kit-12935186.html","CSB-E04608m-IS")</f>
        <v>CSB-E04608m-IS</v>
      </c>
      <c r="B683" s="7" t="s">
        <v>1654</v>
      </c>
      <c r="C683" s="7" t="s">
        <v>50</v>
      </c>
      <c r="D683" s="7" t="s">
        <v>115</v>
      </c>
      <c r="E683" s="7" t="s">
        <v>1655</v>
      </c>
      <c r="F683" s="7" t="s">
        <v>1656</v>
      </c>
      <c r="G683" s="7" t="s">
        <v>1657</v>
      </c>
    </row>
    <row r="684">
      <c r="A684" s="6" t="str">
        <f>HYPERLINK("https://www.cusabio.com/ELISA-Kit/Human-Interleukin-12-IL-12P70-ELISA-Kit-12935187.html","CSB-E04599h-IS")</f>
        <v>CSB-E04599h-IS</v>
      </c>
      <c r="B684" s="7" t="s">
        <v>1658</v>
      </c>
      <c r="C684" s="7" t="s">
        <v>9</v>
      </c>
      <c r="D684" s="7" t="s">
        <v>281</v>
      </c>
      <c r="E684" s="7" t="s">
        <v>1643</v>
      </c>
      <c r="F684" s="7" t="s">
        <v>1644</v>
      </c>
      <c r="G684" s="7" t="s">
        <v>1564</v>
      </c>
    </row>
    <row r="685">
      <c r="A685" s="6" t="str">
        <f>HYPERLINK("https://www.cusabio.com/ELISA-Kit/Mouse-Interleukin-1β--IL-1β--ELISA-Kit-12935574.html","CSB-E08054m(1)")</f>
        <v>CSB-E08054m(1)</v>
      </c>
      <c r="B685" s="7" t="s">
        <v>1659</v>
      </c>
      <c r="C685" s="7" t="s">
        <v>50</v>
      </c>
      <c r="D685" s="7" t="s">
        <v>21</v>
      </c>
      <c r="E685" s="7" t="s">
        <v>589</v>
      </c>
      <c r="F685" s="7" t="s">
        <v>131</v>
      </c>
      <c r="G685" s="7" t="s">
        <v>1585</v>
      </c>
    </row>
    <row r="686">
      <c r="A686" s="6" t="str">
        <f>HYPERLINK("https://www.cusabio.com/ELISA-Kit/Human-Tumor-necrosis-factor-α-TNF-α-ELISA-KIT-12936061.html","CSB-E04740h-IS")</f>
        <v>CSB-E04740h-IS</v>
      </c>
      <c r="B686" s="7" t="s">
        <v>1660</v>
      </c>
      <c r="C686" s="7" t="s">
        <v>9</v>
      </c>
      <c r="D686" s="7" t="s">
        <v>1661</v>
      </c>
      <c r="E686" s="7" t="s">
        <v>261</v>
      </c>
      <c r="F686" s="7" t="s">
        <v>207</v>
      </c>
      <c r="G686" s="7" t="s">
        <v>655</v>
      </c>
    </row>
    <row r="687">
      <c r="A687" s="6" t="str">
        <f>HYPERLINK("https://www.cusabio.com/ELISA-Kit/Mouse-Kidney-injury-molecule-1-Kim-1-ELISA-Kit-12936270.html","CSB-E08809m-IS")</f>
        <v>CSB-E08809m-IS</v>
      </c>
      <c r="B687" s="7" t="s">
        <v>1662</v>
      </c>
      <c r="C687" s="7" t="s">
        <v>50</v>
      </c>
      <c r="D687" s="7" t="s">
        <v>1663</v>
      </c>
      <c r="E687" s="7" t="s">
        <v>1664</v>
      </c>
      <c r="F687" s="7" t="s">
        <v>1665</v>
      </c>
      <c r="G687" s="7" t="s">
        <v>1666</v>
      </c>
    </row>
    <row r="688">
      <c r="A688" s="6" t="str">
        <f>HYPERLINK("https://www.cusabio.com/ELISA-Kit/Human-Interleukin-17A--IL-17AIL-17--ELISA-Kit-12936953.html","CSB-E12819h-IS")</f>
        <v>CSB-E12819h-IS</v>
      </c>
      <c r="B688" s="7" t="s">
        <v>1667</v>
      </c>
      <c r="C688" s="7" t="s">
        <v>9</v>
      </c>
      <c r="D688" s="7" t="s">
        <v>26</v>
      </c>
      <c r="E688" s="7" t="s">
        <v>1312</v>
      </c>
      <c r="F688" s="7" t="s">
        <v>270</v>
      </c>
      <c r="G688" s="7" t="s">
        <v>1657</v>
      </c>
    </row>
    <row r="689">
      <c r="A689" s="6" t="str">
        <f>HYPERLINK("https://www.cusabio.com/ELISA-Kit/Human-insulin-like-growth-factors-1-IGF-1-ELISA-Kit-12937113.html","CSB-E04580h-OS")</f>
        <v>CSB-E04580h-OS</v>
      </c>
      <c r="B689" s="7" t="s">
        <v>1668</v>
      </c>
      <c r="C689" s="7" t="s">
        <v>9</v>
      </c>
      <c r="D689" s="7" t="s">
        <v>115</v>
      </c>
      <c r="E689" s="7" t="s">
        <v>788</v>
      </c>
      <c r="F689" s="7" t="s">
        <v>1669</v>
      </c>
      <c r="G689" s="7" t="s">
        <v>1670</v>
      </c>
    </row>
    <row r="690">
      <c r="A690" s="6" t="str">
        <f>HYPERLINK("https://www.cusabio.com/ELISA-Kit/Human-Caspase-1Casp-1-ELISA-Kit-69026.html","CSB-E13025h")</f>
        <v>CSB-E13025h</v>
      </c>
      <c r="B690" s="7" t="s">
        <v>1671</v>
      </c>
      <c r="C690" s="7" t="s">
        <v>9</v>
      </c>
      <c r="D690" s="7" t="s">
        <v>21</v>
      </c>
      <c r="E690" s="7" t="s">
        <v>1672</v>
      </c>
      <c r="F690" s="7" t="s">
        <v>846</v>
      </c>
      <c r="G690" s="7" t="s">
        <v>1673</v>
      </c>
    </row>
    <row r="691">
      <c r="A691" s="6" t="str">
        <f>HYPERLINK("https://www.cusabio.com/ELISA-Kit/Human-Macrophage-Inflammatory-Protein-3αMIP-3α-ELISA-kit-69653.html","CSB-E04667h")</f>
        <v>CSB-E04667h</v>
      </c>
      <c r="B691" s="7" t="s">
        <v>1674</v>
      </c>
      <c r="C691" s="7" t="s">
        <v>9</v>
      </c>
      <c r="D691" s="7" t="s">
        <v>281</v>
      </c>
      <c r="E691" s="7" t="s">
        <v>162</v>
      </c>
      <c r="F691" s="7" t="s">
        <v>210</v>
      </c>
      <c r="G691" s="7" t="s">
        <v>1675</v>
      </c>
    </row>
    <row r="692">
      <c r="A692" s="6" t="str">
        <f>HYPERLINK("https://www.cusabio.com/ELISA-Kit/Human-Macrophage-Inflammatory-Protein-1αMIP-1α-ELISA-kit-69677.html","CSB-E04662h")</f>
        <v>CSB-E04662h</v>
      </c>
      <c r="B692" s="7" t="s">
        <v>1624</v>
      </c>
      <c r="C692" s="7" t="s">
        <v>9</v>
      </c>
      <c r="D692" s="7" t="s">
        <v>21</v>
      </c>
      <c r="E692" s="7" t="s">
        <v>1676</v>
      </c>
      <c r="F692" s="7" t="s">
        <v>138</v>
      </c>
      <c r="G692" s="7" t="s">
        <v>1596</v>
      </c>
    </row>
    <row r="693">
      <c r="A693" s="6" t="str">
        <f>HYPERLINK("https://www.cusabio.com/ELISA-Kit/Human-decay-accelerating-factorDAFCD55ELISA-Kit-70114.html","CSB-E05121h")</f>
        <v>CSB-E05121h</v>
      </c>
      <c r="B693" s="7" t="s">
        <v>1677</v>
      </c>
      <c r="C693" s="7" t="s">
        <v>9</v>
      </c>
      <c r="D693" s="7" t="s">
        <v>21</v>
      </c>
      <c r="E693" s="7" t="s">
        <v>1678</v>
      </c>
      <c r="F693" s="7" t="s">
        <v>1679</v>
      </c>
      <c r="G693" s="7" t="s">
        <v>1680</v>
      </c>
    </row>
    <row r="694">
      <c r="A694" s="6" t="str">
        <f>HYPERLINK("https://www.cusabio.com/ELISA-Kit/Sheep-Cortisol-ELISA-Kit-72335.html","CSB-E17045Sh")</f>
        <v>CSB-E17045Sh</v>
      </c>
      <c r="B694" s="7" t="s">
        <v>1681</v>
      </c>
      <c r="C694" s="7" t="s">
        <v>256</v>
      </c>
      <c r="D694" s="8"/>
      <c r="E694" s="8"/>
      <c r="F694" s="8"/>
      <c r="G694" s="7" t="s">
        <v>1682</v>
      </c>
    </row>
    <row r="695">
      <c r="A695" s="6" t="str">
        <f>HYPERLINK("https://www.cusabio.com/ELISA-Kit/Rat-Macrophage-Colony-Stimulating-FactorM-CSF-ELISA-kit-72983.html","CSB-E07424r")</f>
        <v>CSB-E07424r</v>
      </c>
      <c r="B695" s="7" t="s">
        <v>1683</v>
      </c>
      <c r="C695" s="7" t="s">
        <v>31</v>
      </c>
      <c r="D695" s="7" t="s">
        <v>26</v>
      </c>
      <c r="E695" s="7" t="s">
        <v>1684</v>
      </c>
      <c r="F695" s="7" t="s">
        <v>523</v>
      </c>
      <c r="G695" s="7" t="s">
        <v>208</v>
      </c>
    </row>
    <row r="696">
      <c r="A696" s="6" t="str">
        <f>HYPERLINK("https://www.cusabio.com/ELISA-Kit/Mouse-Granulocyte-Macrophage-Colony-Stimulating-FactorGM-CSF-ELISA-Kit-72993.html","CSB-E04569m")</f>
        <v>CSB-E04569m</v>
      </c>
      <c r="B696" s="7" t="s">
        <v>1685</v>
      </c>
      <c r="C696" s="7" t="s">
        <v>50</v>
      </c>
      <c r="D696" s="7" t="s">
        <v>21</v>
      </c>
      <c r="E696" s="7" t="s">
        <v>162</v>
      </c>
      <c r="F696" s="7" t="s">
        <v>210</v>
      </c>
      <c r="G696" s="7" t="s">
        <v>211</v>
      </c>
    </row>
    <row r="697">
      <c r="A697" s="6" t="str">
        <f>HYPERLINK("https://www.cusabio.com/ELISA-Kit/Human-growth-regulated-oncogeneαmelanoma-growth-stimulating-activityGROαMGSA-73471.html","CSB-E09150h")</f>
        <v>CSB-E09150h</v>
      </c>
      <c r="B697" s="7" t="s">
        <v>1686</v>
      </c>
      <c r="C697" s="7" t="s">
        <v>9</v>
      </c>
      <c r="D697" s="7" t="s">
        <v>21</v>
      </c>
      <c r="E697" s="7" t="s">
        <v>130</v>
      </c>
      <c r="F697" s="7" t="s">
        <v>131</v>
      </c>
      <c r="G697" s="7" t="s">
        <v>1687</v>
      </c>
    </row>
    <row r="698">
      <c r="A698" s="6" t="str">
        <f>HYPERLINK("https://www.cusabio.com/ELISA-Kit/Mouse-chemokine-C-X-C-motif-ligand-1-melanoma-growth-stimulating-activity-al-73472.html","CSB-E17286m")</f>
        <v>CSB-E17286m</v>
      </c>
      <c r="B698" s="7" t="s">
        <v>1688</v>
      </c>
      <c r="C698" s="7" t="s">
        <v>50</v>
      </c>
      <c r="D698" s="7" t="s">
        <v>21</v>
      </c>
      <c r="E698" s="7" t="s">
        <v>261</v>
      </c>
      <c r="F698" s="7" t="s">
        <v>207</v>
      </c>
      <c r="G698" s="7" t="s">
        <v>1687</v>
      </c>
    </row>
    <row r="699">
      <c r="A699" s="6" t="str">
        <f>HYPERLINK("https://www.cusabio.com/ELISA-Kit/Mouse-interferon-inducible-protein-10IP-10-ELISA-Kit-73479.html","CSB-E08183m")</f>
        <v>CSB-E08183m</v>
      </c>
      <c r="B699" s="7" t="s">
        <v>1576</v>
      </c>
      <c r="C699" s="7" t="s">
        <v>50</v>
      </c>
      <c r="D699" s="7" t="s">
        <v>21</v>
      </c>
      <c r="E699" s="7" t="s">
        <v>1689</v>
      </c>
      <c r="F699" s="7" t="s">
        <v>220</v>
      </c>
      <c r="G699" s="7" t="s">
        <v>227</v>
      </c>
    </row>
    <row r="700">
      <c r="A700" s="6" t="str">
        <f>HYPERLINK("https://www.cusabio.com/ELISA-Kit/Mouse-Macrophage-Inflammatory-Protein-2MIP-2-ELISA-kit-73496.html","CSB-E04666m")</f>
        <v>CSB-E04666m</v>
      </c>
      <c r="B700" s="7" t="s">
        <v>1690</v>
      </c>
      <c r="C700" s="7" t="s">
        <v>50</v>
      </c>
      <c r="D700" s="7" t="s">
        <v>21</v>
      </c>
      <c r="E700" s="7" t="s">
        <v>1566</v>
      </c>
      <c r="F700" s="7" t="s">
        <v>1691</v>
      </c>
      <c r="G700" s="7" t="s">
        <v>234</v>
      </c>
    </row>
    <row r="701">
      <c r="A701" s="6" t="str">
        <f>HYPERLINK("https://www.cusabio.com/ELISA-Kit/Mouse-C-X-C-motif-chemokine-9CXCL9-ELISA-kit-73507.html","CSB-EL006252MO")</f>
        <v>CSB-EL006252MO</v>
      </c>
      <c r="B701" s="7" t="s">
        <v>1692</v>
      </c>
      <c r="C701" s="7" t="s">
        <v>50</v>
      </c>
      <c r="D701" s="7" t="s">
        <v>21</v>
      </c>
      <c r="E701" s="7" t="s">
        <v>162</v>
      </c>
      <c r="F701" s="7" t="s">
        <v>210</v>
      </c>
      <c r="G701" s="7" t="s">
        <v>1693</v>
      </c>
    </row>
    <row r="702">
      <c r="A702" s="6" t="str">
        <f>HYPERLINK("https://www.cusabio.com/ELISA-Kit/Human-CXC-chemokine-receptor-4-CXCR4-ELISA-Kit-73517.html","CSB-E12825h")</f>
        <v>CSB-E12825h</v>
      </c>
      <c r="B702" s="7" t="s">
        <v>1694</v>
      </c>
      <c r="C702" s="7" t="s">
        <v>9</v>
      </c>
      <c r="D702" s="7" t="s">
        <v>21</v>
      </c>
      <c r="E702" s="7" t="s">
        <v>674</v>
      </c>
      <c r="F702" s="7" t="s">
        <v>1635</v>
      </c>
      <c r="G702" s="7" t="s">
        <v>1695</v>
      </c>
    </row>
    <row r="703">
      <c r="A703" s="6" t="str">
        <f>HYPERLINK("https://www.cusabio.com/ELISA-Kit/Human-D-DimerD2D-ELISA-Kit-73867.html","CSB-E05175h")</f>
        <v>CSB-E05175h</v>
      </c>
      <c r="B703" s="7" t="s">
        <v>1696</v>
      </c>
      <c r="C703" s="7" t="s">
        <v>9</v>
      </c>
      <c r="D703" s="7" t="s">
        <v>10</v>
      </c>
      <c r="E703" s="7" t="s">
        <v>68</v>
      </c>
      <c r="F703" s="7" t="s">
        <v>69</v>
      </c>
      <c r="G703" s="7" t="s">
        <v>1697</v>
      </c>
    </row>
    <row r="704">
      <c r="A704" s="6" t="str">
        <f>HYPERLINK("https://www.cusabio.com/ELISA-Kit/Human-ErythropoietinEPO-ELISA-Kit-76731.html","CSB-E04538h")</f>
        <v>CSB-E04538h</v>
      </c>
      <c r="B704" s="7" t="s">
        <v>1698</v>
      </c>
      <c r="C704" s="7" t="s">
        <v>9</v>
      </c>
      <c r="D704" s="8"/>
      <c r="E704" s="8"/>
      <c r="F704" s="8"/>
      <c r="G704" s="7" t="s">
        <v>267</v>
      </c>
    </row>
    <row r="705">
      <c r="A705" s="6" t="str">
        <f>HYPERLINK("https://www.cusabio.com/ELISA-Kit/Human-endothelial-cell-specific-molecule-1ESM-1-ELISA-Kit-76915.html","CSB-E16530h")</f>
        <v>CSB-E16530h</v>
      </c>
      <c r="B705" s="7" t="s">
        <v>1699</v>
      </c>
      <c r="C705" s="7" t="s">
        <v>9</v>
      </c>
      <c r="D705" s="7" t="s">
        <v>1700</v>
      </c>
      <c r="E705" s="7" t="s">
        <v>197</v>
      </c>
      <c r="F705" s="7" t="s">
        <v>193</v>
      </c>
      <c r="G705" s="7" t="s">
        <v>1701</v>
      </c>
    </row>
    <row r="706">
      <c r="A706" s="6" t="str">
        <f>HYPERLINK("https://www.cusabio.com/ELISA-Kit/Human-Interferon-αIFN-α-ELISA-Kit-83934.html","CSB-E08636h")</f>
        <v>CSB-E08636h</v>
      </c>
      <c r="B706" s="7" t="s">
        <v>1702</v>
      </c>
      <c r="C706" s="7" t="s">
        <v>9</v>
      </c>
      <c r="D706" s="8"/>
      <c r="E706" s="8"/>
      <c r="F706" s="8"/>
      <c r="G706" s="7" t="s">
        <v>1703</v>
      </c>
    </row>
    <row r="707">
      <c r="A707" s="6" t="str">
        <f>HYPERLINK("https://www.cusabio.com/ELISA-Kit/Rat-Insulin-like-growth-factor-binding-protein-5IGFBP-5-ELISA-kit-84086.html","CSB-E12784r")</f>
        <v>CSB-E12784r</v>
      </c>
      <c r="B707" s="7" t="s">
        <v>1704</v>
      </c>
      <c r="C707" s="7" t="s">
        <v>31</v>
      </c>
      <c r="D707" s="7" t="s">
        <v>574</v>
      </c>
      <c r="E707" s="7" t="s">
        <v>170</v>
      </c>
      <c r="F707" s="7" t="s">
        <v>171</v>
      </c>
      <c r="G707" s="7" t="s">
        <v>1524</v>
      </c>
    </row>
    <row r="708">
      <c r="A708" s="6" t="str">
        <f>HYPERLINK("https://www.cusabio.com/ELISA-Kit/Sheep-Immunoglobulin-GIgG-ELISA-Kit-84114.html","CSB-E14400Sh")</f>
        <v>CSB-E14400Sh</v>
      </c>
      <c r="B708" s="7" t="s">
        <v>1705</v>
      </c>
      <c r="C708" s="7" t="s">
        <v>256</v>
      </c>
      <c r="D708" s="7" t="s">
        <v>546</v>
      </c>
      <c r="E708" s="7" t="s">
        <v>1706</v>
      </c>
      <c r="F708" s="7" t="s">
        <v>1707</v>
      </c>
      <c r="G708" s="7" t="s">
        <v>389</v>
      </c>
    </row>
    <row r="709">
      <c r="A709" s="6" t="str">
        <f>HYPERLINK("https://www.cusabio.com/ELISA-Kit/Human-Immunoglobulin-MIgM-ELISA-Kit-84154.html","CSB-E07976h")</f>
        <v>CSB-E07976h</v>
      </c>
      <c r="B709" s="7" t="s">
        <v>1708</v>
      </c>
      <c r="C709" s="7" t="s">
        <v>9</v>
      </c>
      <c r="D709" s="7" t="s">
        <v>601</v>
      </c>
      <c r="E709" s="7" t="s">
        <v>1709</v>
      </c>
      <c r="F709" s="7" t="s">
        <v>1710</v>
      </c>
      <c r="G709" s="7" t="s">
        <v>938</v>
      </c>
    </row>
    <row r="710">
      <c r="A710" s="6" t="str">
        <f>HYPERLINK("https://www.cusabio.com/ELISA-Kit/Human-Interleukin-10IL-10-ELISA-KIT-84231.html","CSB-E04593h")</f>
        <v>CSB-E04593h</v>
      </c>
      <c r="B710" s="7" t="s">
        <v>1711</v>
      </c>
      <c r="C710" s="7" t="s">
        <v>9</v>
      </c>
      <c r="D710" s="7" t="s">
        <v>21</v>
      </c>
      <c r="E710" s="7" t="s">
        <v>295</v>
      </c>
      <c r="F710" s="7" t="s">
        <v>127</v>
      </c>
      <c r="G710" s="7" t="s">
        <v>1620</v>
      </c>
    </row>
    <row r="711">
      <c r="A711" s="6" t="str">
        <f>HYPERLINK("https://www.cusabio.com/ELISA-Kit/Mouse-interleukin-10IL-10-ELISA-KIT-84233.html","CSB-E04594m")</f>
        <v>CSB-E04594m</v>
      </c>
      <c r="B711" s="7" t="s">
        <v>1619</v>
      </c>
      <c r="C711" s="7" t="s">
        <v>50</v>
      </c>
      <c r="D711" s="7" t="s">
        <v>21</v>
      </c>
      <c r="E711" s="7" t="s">
        <v>595</v>
      </c>
      <c r="F711" s="7" t="s">
        <v>410</v>
      </c>
      <c r="G711" s="7" t="s">
        <v>1620</v>
      </c>
    </row>
    <row r="712">
      <c r="A712" s="6" t="str">
        <f>HYPERLINK("https://www.cusabio.com/ELISA-Kit/Mouse-Interleukin-13IL-13-ELISA-Kit-84289.html","CSB-E04602m")</f>
        <v>CSB-E04602m</v>
      </c>
      <c r="B712" s="7" t="s">
        <v>1582</v>
      </c>
      <c r="C712" s="7" t="s">
        <v>50</v>
      </c>
      <c r="D712" s="7" t="s">
        <v>21</v>
      </c>
      <c r="E712" s="7" t="s">
        <v>130</v>
      </c>
      <c r="F712" s="7" t="s">
        <v>131</v>
      </c>
      <c r="G712" s="7" t="s">
        <v>1583</v>
      </c>
    </row>
    <row r="713">
      <c r="A713" s="6" t="str">
        <f>HYPERLINK("https://www.cusabio.com/ELISA-Kit/Mouse-Interleukin-15IL-15-ELISA-Kit-84304.html","CSB-E04604m")</f>
        <v>CSB-E04604m</v>
      </c>
      <c r="B713" s="7" t="s">
        <v>1712</v>
      </c>
      <c r="C713" s="7" t="s">
        <v>50</v>
      </c>
      <c r="D713" s="7" t="s">
        <v>21</v>
      </c>
      <c r="E713" s="7" t="s">
        <v>1713</v>
      </c>
      <c r="F713" s="7" t="s">
        <v>220</v>
      </c>
      <c r="G713" s="7" t="s">
        <v>1714</v>
      </c>
    </row>
    <row r="714">
      <c r="A714" s="6" t="str">
        <f>HYPERLINK("https://www.cusabio.com/ELISA-Kit/Mouse-Interleukin-17IL-17-ELISA-Kit-84321.html","CSB-E04608m")</f>
        <v>CSB-E04608m</v>
      </c>
      <c r="B714" s="7" t="s">
        <v>1654</v>
      </c>
      <c r="C714" s="7" t="s">
        <v>50</v>
      </c>
      <c r="D714" s="7" t="s">
        <v>21</v>
      </c>
      <c r="E714" s="7" t="s">
        <v>130</v>
      </c>
      <c r="F714" s="7" t="s">
        <v>131</v>
      </c>
      <c r="G714" s="7" t="s">
        <v>1657</v>
      </c>
    </row>
    <row r="715">
      <c r="A715" s="6" t="str">
        <f>HYPERLINK("https://www.cusabio.com/ELISA-Kit/Mouse-Interleukin-17FIL17F-ELISA-kit-84329.html","CSB-EL011601MO")</f>
        <v>CSB-EL011601MO</v>
      </c>
      <c r="B715" s="7" t="s">
        <v>1715</v>
      </c>
      <c r="C715" s="7" t="s">
        <v>50</v>
      </c>
      <c r="D715" s="7" t="s">
        <v>21</v>
      </c>
      <c r="E715" s="7" t="s">
        <v>145</v>
      </c>
      <c r="F715" s="7" t="s">
        <v>146</v>
      </c>
      <c r="G715" s="7" t="s">
        <v>1602</v>
      </c>
    </row>
    <row r="716">
      <c r="A716" s="6" t="str">
        <f>HYPERLINK("https://www.cusabio.com/ELISA-Kit/Human-Interleukin-1αIL-1α-ELISA-Kit-84369.html","CSB-E04620h")</f>
        <v>CSB-E04620h</v>
      </c>
      <c r="B716" s="7" t="s">
        <v>1716</v>
      </c>
      <c r="C716" s="7" t="s">
        <v>9</v>
      </c>
      <c r="D716" s="7" t="s">
        <v>1717</v>
      </c>
      <c r="E716" s="7" t="s">
        <v>1718</v>
      </c>
      <c r="F716" s="7" t="s">
        <v>1719</v>
      </c>
      <c r="G716" s="7" t="s">
        <v>415</v>
      </c>
    </row>
    <row r="717">
      <c r="A717" s="6" t="str">
        <f>HYPERLINK("https://www.cusabio.com/ELISA-Kit/Rat-Interleukin-1α-IL-1α-ELISA-kit-84373.html","CSB-E04622r")</f>
        <v>CSB-E04622r</v>
      </c>
      <c r="B717" s="7" t="s">
        <v>1720</v>
      </c>
      <c r="C717" s="7" t="s">
        <v>31</v>
      </c>
      <c r="D717" s="7" t="s">
        <v>60</v>
      </c>
      <c r="E717" s="7" t="s">
        <v>1721</v>
      </c>
      <c r="F717" s="7" t="s">
        <v>1722</v>
      </c>
      <c r="G717" s="7" t="s">
        <v>415</v>
      </c>
    </row>
    <row r="718">
      <c r="A718" s="6" t="str">
        <f>HYPERLINK("https://www.cusabio.com/ELISA-Kit/Human-Interleukin-1βIL-1β-ELISA-Kit-84378.html","CSB-E08053h")</f>
        <v>CSB-E08053h</v>
      </c>
      <c r="B718" s="7" t="s">
        <v>1651</v>
      </c>
      <c r="C718" s="7" t="s">
        <v>9</v>
      </c>
      <c r="D718" s="7" t="s">
        <v>21</v>
      </c>
      <c r="E718" s="7" t="s">
        <v>911</v>
      </c>
      <c r="F718" s="7" t="s">
        <v>912</v>
      </c>
      <c r="G718" s="7" t="s">
        <v>1585</v>
      </c>
    </row>
    <row r="719">
      <c r="A719" s="6" t="str">
        <f>HYPERLINK("https://www.cusabio.com/ELISA-Kit/Rat-Interleukin-1βIL-1β-ELISA-Kit-84383.html","CSB-E08055r")</f>
        <v>CSB-E08055r</v>
      </c>
      <c r="B719" s="7" t="s">
        <v>1584</v>
      </c>
      <c r="C719" s="7" t="s">
        <v>31</v>
      </c>
      <c r="D719" s="7" t="s">
        <v>60</v>
      </c>
      <c r="E719" s="7" t="s">
        <v>1723</v>
      </c>
      <c r="F719" s="7" t="s">
        <v>1724</v>
      </c>
      <c r="G719" s="7" t="s">
        <v>1585</v>
      </c>
    </row>
    <row r="720">
      <c r="A720" s="6" t="str">
        <f>HYPERLINK("https://www.cusabio.com/ELISA-Kit/Human-Interleukin-2IL-2-ELISA-kit-84436.html","CSB-E04626h")</f>
        <v>CSB-E04626h</v>
      </c>
      <c r="B720" s="7" t="s">
        <v>1725</v>
      </c>
      <c r="C720" s="7" t="s">
        <v>9</v>
      </c>
      <c r="D720" s="7" t="s">
        <v>1637</v>
      </c>
      <c r="E720" s="7" t="s">
        <v>642</v>
      </c>
      <c r="F720" s="7" t="s">
        <v>292</v>
      </c>
      <c r="G720" s="7" t="s">
        <v>1650</v>
      </c>
    </row>
    <row r="721">
      <c r="A721" s="6" t="str">
        <f>HYPERLINK("https://www.cusabio.com/ELISA-Kit/Mouse-Interleukin-2IL-2-ELISA-kit-84437.html","CSB-E04627m")</f>
        <v>CSB-E04627m</v>
      </c>
      <c r="B721" s="7" t="s">
        <v>1649</v>
      </c>
      <c r="C721" s="7" t="s">
        <v>50</v>
      </c>
      <c r="D721" s="7" t="s">
        <v>21</v>
      </c>
      <c r="E721" s="7" t="s">
        <v>295</v>
      </c>
      <c r="F721" s="7" t="s">
        <v>127</v>
      </c>
      <c r="G721" s="7" t="s">
        <v>1650</v>
      </c>
    </row>
    <row r="722">
      <c r="A722" s="6" t="str">
        <f>HYPERLINK("https://www.cusabio.com/ELISA-Kit/Rat-Interleukin-2IL-2-ELISA-kit-84440.html","CSB-E04628r")</f>
        <v>CSB-E04628r</v>
      </c>
      <c r="B722" s="7" t="s">
        <v>1726</v>
      </c>
      <c r="C722" s="7" t="s">
        <v>31</v>
      </c>
      <c r="D722" s="7" t="s">
        <v>328</v>
      </c>
      <c r="E722" s="7" t="s">
        <v>495</v>
      </c>
      <c r="F722" s="7" t="s">
        <v>1570</v>
      </c>
      <c r="G722" s="7" t="s">
        <v>1650</v>
      </c>
    </row>
    <row r="723">
      <c r="A723" s="6" t="str">
        <f>HYPERLINK("https://www.cusabio.com/ELISA-Kit/human-Interleukin-27IL-27-ELISA-Kit-84487.html","CSB-E08464h")</f>
        <v>CSB-E08464h</v>
      </c>
      <c r="B723" s="7" t="s">
        <v>1727</v>
      </c>
      <c r="C723" s="7" t="s">
        <v>9</v>
      </c>
      <c r="D723" s="7" t="s">
        <v>21</v>
      </c>
      <c r="E723" s="7" t="s">
        <v>1684</v>
      </c>
      <c r="F723" s="7" t="s">
        <v>523</v>
      </c>
      <c r="G723" s="7" t="s">
        <v>1728</v>
      </c>
    </row>
    <row r="724">
      <c r="A724" s="6" t="str">
        <f>HYPERLINK("https://www.cusabio.com/ELISA-Kit/Human-Interleukin-28AIL-28AIFN-λ2-ELISA-kit-84493.html","CSB-E11708h")</f>
        <v>CSB-E11708h</v>
      </c>
      <c r="B724" s="7" t="s">
        <v>1729</v>
      </c>
      <c r="C724" s="7" t="s">
        <v>9</v>
      </c>
      <c r="D724" s="7" t="s">
        <v>21</v>
      </c>
      <c r="E724" s="7" t="s">
        <v>1684</v>
      </c>
      <c r="F724" s="7" t="s">
        <v>523</v>
      </c>
      <c r="G724" s="7" t="s">
        <v>1730</v>
      </c>
    </row>
    <row r="725">
      <c r="A725" s="6" t="str">
        <f>HYPERLINK("https://www.cusabio.com/ELISA-Kit/Human-Interleukin-3IL-3-ELISA-KIT-84525.html","CSB-E04631h")</f>
        <v>CSB-E04631h</v>
      </c>
      <c r="B725" s="7" t="s">
        <v>1731</v>
      </c>
      <c r="C725" s="7" t="s">
        <v>9</v>
      </c>
      <c r="D725" s="7" t="s">
        <v>60</v>
      </c>
      <c r="E725" s="7" t="s">
        <v>720</v>
      </c>
      <c r="F725" s="7" t="s">
        <v>1732</v>
      </c>
      <c r="G725" s="7" t="s">
        <v>1733</v>
      </c>
    </row>
    <row r="726">
      <c r="A726" s="6" t="str">
        <f>HYPERLINK("https://www.cusabio.com/ELISA-Kit/Mouse-Interleukin-33IL-33-ELISA-Kit-84541.html","CSB-E14393m")</f>
        <v>CSB-E14393m</v>
      </c>
      <c r="B726" s="7" t="s">
        <v>1734</v>
      </c>
      <c r="C726" s="7" t="s">
        <v>50</v>
      </c>
      <c r="D726" s="7" t="s">
        <v>21</v>
      </c>
      <c r="E726" s="7" t="s">
        <v>1178</v>
      </c>
      <c r="F726" s="7" t="s">
        <v>270</v>
      </c>
      <c r="G726" s="7" t="s">
        <v>1735</v>
      </c>
    </row>
    <row r="727">
      <c r="A727" s="6" t="str">
        <f>HYPERLINK("https://www.cusabio.com/ELISA-Kit/Human-Interleukin-4IL-4-ELISA-KIT-84557.html","CSB-E04633h")</f>
        <v>CSB-E04633h</v>
      </c>
      <c r="B727" s="7" t="s">
        <v>1736</v>
      </c>
      <c r="C727" s="7" t="s">
        <v>9</v>
      </c>
      <c r="D727" s="7" t="s">
        <v>60</v>
      </c>
      <c r="E727" s="7" t="s">
        <v>295</v>
      </c>
      <c r="F727" s="7" t="s">
        <v>127</v>
      </c>
      <c r="G727" s="7" t="s">
        <v>1623</v>
      </c>
    </row>
    <row r="728">
      <c r="A728" s="6" t="str">
        <f>HYPERLINK("https://www.cusabio.com/ELISA-Kit/Mouse-Interleukin-4IL-4-ELISA-KIT-84559.html","CSB-E04634m")</f>
        <v>CSB-E04634m</v>
      </c>
      <c r="B728" s="7" t="s">
        <v>1622</v>
      </c>
      <c r="C728" s="7" t="s">
        <v>50</v>
      </c>
      <c r="D728" s="7" t="s">
        <v>21</v>
      </c>
      <c r="E728" s="7" t="s">
        <v>642</v>
      </c>
      <c r="F728" s="7" t="s">
        <v>127</v>
      </c>
      <c r="G728" s="7" t="s">
        <v>1623</v>
      </c>
    </row>
    <row r="729">
      <c r="A729" s="6" t="str">
        <f>HYPERLINK("https://www.cusabio.com/ELISA-Kit/Rat-Interleukin-4IL-4-ELISA-KIT-84562.html","CSB-E04635r")</f>
        <v>CSB-E04635r</v>
      </c>
      <c r="B729" s="7" t="s">
        <v>1737</v>
      </c>
      <c r="C729" s="7" t="s">
        <v>31</v>
      </c>
      <c r="D729" s="7" t="s">
        <v>21</v>
      </c>
      <c r="E729" s="7" t="s">
        <v>162</v>
      </c>
      <c r="F729" s="7" t="s">
        <v>210</v>
      </c>
      <c r="G729" s="7" t="s">
        <v>1623</v>
      </c>
    </row>
    <row r="730">
      <c r="A730" s="6" t="str">
        <f>HYPERLINK("https://www.cusabio.com/ELISA-Kit/Human-Interleukin-5IL-5-ELISA-KIT-84580.html","CSB-E04636h")</f>
        <v>CSB-E04636h</v>
      </c>
      <c r="B730" s="7" t="s">
        <v>1738</v>
      </c>
      <c r="C730" s="7" t="s">
        <v>9</v>
      </c>
      <c r="D730" s="7" t="s">
        <v>21</v>
      </c>
      <c r="E730" s="7" t="s">
        <v>1643</v>
      </c>
      <c r="F730" s="7" t="s">
        <v>1739</v>
      </c>
      <c r="G730" s="7" t="s">
        <v>1740</v>
      </c>
    </row>
    <row r="731">
      <c r="A731" s="6" t="str">
        <f>HYPERLINK("https://www.cusabio.com/ELISA-Kit/Mouse-Interleukin-5IL-5-ELISA-KIT-84582.html","CSB-E04637m")</f>
        <v>CSB-E04637m</v>
      </c>
      <c r="B731" s="7" t="s">
        <v>1741</v>
      </c>
      <c r="C731" s="7" t="s">
        <v>50</v>
      </c>
      <c r="D731" s="7" t="s">
        <v>21</v>
      </c>
      <c r="E731" s="7" t="s">
        <v>1178</v>
      </c>
      <c r="F731" s="7" t="s">
        <v>270</v>
      </c>
      <c r="G731" s="7" t="s">
        <v>1740</v>
      </c>
    </row>
    <row r="732">
      <c r="A732" s="6" t="str">
        <f>HYPERLINK("https://www.cusabio.com/ELISA-Kit/Human-Nerve-growth-factorNGF-ELISA-kit-92461.html","CSB-E04683h")</f>
        <v>CSB-E04683h</v>
      </c>
      <c r="B732" s="7" t="s">
        <v>1742</v>
      </c>
      <c r="C732" s="7" t="s">
        <v>9</v>
      </c>
      <c r="D732" s="7" t="s">
        <v>1743</v>
      </c>
      <c r="E732" s="7" t="s">
        <v>1744</v>
      </c>
      <c r="F732" s="7" t="s">
        <v>1745</v>
      </c>
      <c r="G732" s="7" t="s">
        <v>1746</v>
      </c>
    </row>
    <row r="733">
      <c r="A733" s="6" t="str">
        <f>HYPERLINK("https://www.cusabio.com/ELISA-Kit/Human-bovine-serum-albumin-BSA-ELISA-kit-93636.html","CSB-E08633h")</f>
        <v>CSB-E08633h</v>
      </c>
      <c r="B733" s="7" t="s">
        <v>1747</v>
      </c>
      <c r="C733" s="7" t="s">
        <v>9</v>
      </c>
      <c r="D733" s="7" t="s">
        <v>10</v>
      </c>
      <c r="E733" s="7" t="s">
        <v>1748</v>
      </c>
      <c r="F733" s="7" t="s">
        <v>1749</v>
      </c>
      <c r="G733" s="7" t="s">
        <v>1750</v>
      </c>
    </row>
    <row r="734">
      <c r="A734" s="6" t="str">
        <f>HYPERLINK("https://www.cusabio.com/ELISA-Kit/Rat-rudimental-bovine-serum-albumin-check-up-ELISA-Kit-93715.html","CSB-E08634r")</f>
        <v>CSB-E08634r</v>
      </c>
      <c r="B734" s="7" t="s">
        <v>1751</v>
      </c>
      <c r="C734" s="7" t="s">
        <v>31</v>
      </c>
      <c r="D734" s="7" t="s">
        <v>21</v>
      </c>
      <c r="E734" s="7" t="s">
        <v>1748</v>
      </c>
      <c r="F734" s="7" t="s">
        <v>1749</v>
      </c>
      <c r="G734" s="7" t="s">
        <v>1750</v>
      </c>
    </row>
    <row r="735">
      <c r="A735" s="6" t="str">
        <f>HYPERLINK("https://www.cusabio.com/ELISA-Kit/Rat-Platelet-Factor-4PF-4-ELISA-Kit-95926.html","CSB-E07885r")</f>
        <v>CSB-E07885r</v>
      </c>
      <c r="B735" s="7" t="s">
        <v>1752</v>
      </c>
      <c r="C735" s="7" t="s">
        <v>31</v>
      </c>
      <c r="D735" s="7" t="s">
        <v>21</v>
      </c>
      <c r="E735" s="7" t="s">
        <v>800</v>
      </c>
      <c r="F735" s="7" t="s">
        <v>801</v>
      </c>
      <c r="G735" s="7" t="s">
        <v>513</v>
      </c>
    </row>
    <row r="736">
      <c r="A736" s="6" t="str">
        <f>HYPERLINK("https://www.cusabio.com/ELISA-Kit/Human-Prolactin-Inducible-ProteinPIPELISA-Kit-96520.html","CSB-E15980h")</f>
        <v>CSB-E15980h</v>
      </c>
      <c r="B736" s="7" t="s">
        <v>1753</v>
      </c>
      <c r="C736" s="7" t="s">
        <v>9</v>
      </c>
      <c r="D736" s="9" t="s">
        <v>21</v>
      </c>
      <c r="E736" s="7" t="s">
        <v>1754</v>
      </c>
      <c r="F736" s="7" t="s">
        <v>1755</v>
      </c>
      <c r="G736" s="7" t="s">
        <v>1756</v>
      </c>
    </row>
    <row r="737">
      <c r="A737" s="6" t="str">
        <f>HYPERLINK("https://www.cusabio.com/ELISA-Kit/Human-secretory-componentSC-ELISA-Kit-102291.html","CSB-E09016h")</f>
        <v>CSB-E09016h</v>
      </c>
      <c r="B737" s="7" t="s">
        <v>1757</v>
      </c>
      <c r="C737" s="7" t="s">
        <v>9</v>
      </c>
      <c r="D737" s="8"/>
      <c r="E737" s="8"/>
      <c r="F737" s="8"/>
      <c r="G737" s="7" t="s">
        <v>1758</v>
      </c>
    </row>
    <row r="738">
      <c r="A738" s="6" t="str">
        <f>HYPERLINK("https://www.cusabio.com/ELISA-Kit/Rat-P-Selectin-ELISA-kit-102786.html","CSB-E07399r")</f>
        <v>CSB-E07399r</v>
      </c>
      <c r="B738" s="7" t="s">
        <v>1759</v>
      </c>
      <c r="C738" s="7" t="s">
        <v>31</v>
      </c>
      <c r="D738" s="7" t="s">
        <v>21</v>
      </c>
      <c r="E738" s="7" t="s">
        <v>1760</v>
      </c>
      <c r="F738" s="7" t="s">
        <v>1761</v>
      </c>
      <c r="G738" s="7" t="s">
        <v>582</v>
      </c>
    </row>
    <row r="739">
      <c r="A739" s="6" t="str">
        <f>HYPERLINK("https://www.cusabio.com/ELISA-Kit/Human-Soluble-Receptor-Activator-of-Nuclear-Factor-kBsRANK-ELISA-Kit-109364.html","CSB-E13539h")</f>
        <v>CSB-E13539h</v>
      </c>
      <c r="B739" s="7" t="s">
        <v>1762</v>
      </c>
      <c r="C739" s="7" t="s">
        <v>9</v>
      </c>
      <c r="D739" s="7" t="s">
        <v>21</v>
      </c>
      <c r="E739" s="7" t="s">
        <v>616</v>
      </c>
      <c r="F739" s="7" t="s">
        <v>1037</v>
      </c>
      <c r="G739" s="7" t="s">
        <v>1763</v>
      </c>
    </row>
    <row r="740">
      <c r="A740" s="6" t="str">
        <f>HYPERLINK("https://www.cusabio.com/ELISA-Kit/Human-Interleukin-17A-IL-17AIL-17-ELISA-Kit-115142.html","CSB-E12819h")</f>
        <v>CSB-E12819h</v>
      </c>
      <c r="B740" s="7" t="s">
        <v>1667</v>
      </c>
      <c r="C740" s="7" t="s">
        <v>9</v>
      </c>
      <c r="D740" s="7" t="s">
        <v>21</v>
      </c>
      <c r="E740" s="7" t="s">
        <v>595</v>
      </c>
      <c r="F740" s="7" t="s">
        <v>410</v>
      </c>
      <c r="G740" s="7" t="s">
        <v>1657</v>
      </c>
    </row>
    <row r="741">
      <c r="A741" s="6" t="str">
        <f>HYPERLINK("https://www.cusabio.com/ELISA-Kit/Human-Interleukin-22IL-22-ELISA-KIT-115144.html","CSB-E13418h")</f>
        <v>CSB-E13418h</v>
      </c>
      <c r="B741" s="7" t="s">
        <v>1632</v>
      </c>
      <c r="C741" s="7" t="s">
        <v>9</v>
      </c>
      <c r="D741" s="7" t="s">
        <v>21</v>
      </c>
      <c r="E741" s="7" t="s">
        <v>130</v>
      </c>
      <c r="F741" s="7" t="s">
        <v>131</v>
      </c>
      <c r="G741" s="7" t="s">
        <v>420</v>
      </c>
    </row>
    <row r="742">
      <c r="A742" s="6" t="str">
        <f>HYPERLINK("https://www.cusabio.com/ELISA-Kit/Human-interferon-alpha-2IFNA2-ELISA-kit-171703.html","CSB-EL011038HU")</f>
        <v>CSB-EL011038HU</v>
      </c>
      <c r="B742" s="7" t="s">
        <v>1764</v>
      </c>
      <c r="C742" s="7" t="s">
        <v>9</v>
      </c>
      <c r="D742" s="7" t="s">
        <v>26</v>
      </c>
      <c r="E742" s="7" t="s">
        <v>642</v>
      </c>
      <c r="F742" s="7" t="s">
        <v>1765</v>
      </c>
      <c r="G742" s="7" t="s">
        <v>1766</v>
      </c>
    </row>
    <row r="743">
      <c r="A743" s="6" t="str">
        <f>HYPERLINK("https://www.cusabio.com/ELISA-Kit/Mouse-Allograft-inflammatory-factor-1AIF1-ELISA-kit-63770.html","CSB-EL001490MO")</f>
        <v>CSB-EL001490MO</v>
      </c>
      <c r="B743" s="7" t="s">
        <v>1767</v>
      </c>
      <c r="C743" s="7" t="s">
        <v>50</v>
      </c>
      <c r="D743" s="7" t="s">
        <v>21</v>
      </c>
      <c r="E743" s="7" t="s">
        <v>1768</v>
      </c>
      <c r="F743" s="7" t="s">
        <v>1769</v>
      </c>
      <c r="G743" s="7" t="s">
        <v>1770</v>
      </c>
    </row>
    <row r="744">
      <c r="A744" s="6" t="str">
        <f>HYPERLINK("https://www.cusabio.com/ELISA-Kit/Goat-Albumin-AlbELISA-Kit-63932.html","CSB-E15758G")</f>
        <v>CSB-E15758G</v>
      </c>
      <c r="B744" s="7" t="s">
        <v>1771</v>
      </c>
      <c r="C744" s="7" t="s">
        <v>200</v>
      </c>
      <c r="D744" s="7" t="s">
        <v>21</v>
      </c>
      <c r="E744" s="7" t="s">
        <v>1772</v>
      </c>
      <c r="F744" s="7" t="s">
        <v>1773</v>
      </c>
      <c r="G744" s="7" t="s">
        <v>75</v>
      </c>
    </row>
    <row r="745">
      <c r="A745" s="6" t="str">
        <f>HYPERLINK("https://www.cusabio.com/ELISA-Kit/Rabbit-AlbuminAlb-ELISA-Kit-63937.html","CSB-E16204Rb")</f>
        <v>CSB-E16204Rb</v>
      </c>
      <c r="B745" s="7" t="s">
        <v>1774</v>
      </c>
      <c r="C745" s="7" t="s">
        <v>401</v>
      </c>
      <c r="D745" s="7" t="s">
        <v>81</v>
      </c>
      <c r="E745" s="7" t="s">
        <v>1775</v>
      </c>
      <c r="F745" s="7" t="s">
        <v>1776</v>
      </c>
      <c r="G745" s="7" t="s">
        <v>75</v>
      </c>
    </row>
    <row r="746">
      <c r="A746" s="6" t="str">
        <f>HYPERLINK("https://www.cusabio.com/ELISA-Kit/Human-BiotinidaseBTD-ELISA-kit-67116.html","CSB-EL002854HU")</f>
        <v>CSB-EL002854HU</v>
      </c>
      <c r="B746" s="7" t="s">
        <v>1777</v>
      </c>
      <c r="C746" s="7" t="s">
        <v>9</v>
      </c>
      <c r="D746" s="7" t="s">
        <v>21</v>
      </c>
      <c r="E746" s="7" t="s">
        <v>1778</v>
      </c>
      <c r="F746" s="7" t="s">
        <v>1779</v>
      </c>
      <c r="G746" s="7" t="s">
        <v>1780</v>
      </c>
    </row>
    <row r="747">
      <c r="A747" s="6" t="str">
        <f>HYPERLINK("https://www.cusabio.com/ELISA-Kit/Human-Complement-C1q-tumor-necrosis-factor-related-protein-1C1QTNF1CTRP1-ELISA-Kit-67811.html","CSB-E16713h")</f>
        <v>CSB-E16713h</v>
      </c>
      <c r="B747" s="7" t="s">
        <v>1781</v>
      </c>
      <c r="C747" s="7" t="s">
        <v>9</v>
      </c>
      <c r="D747" s="7" t="s">
        <v>21</v>
      </c>
      <c r="E747" s="7" t="s">
        <v>170</v>
      </c>
      <c r="F747" s="7" t="s">
        <v>171</v>
      </c>
      <c r="G747" s="7" t="s">
        <v>1782</v>
      </c>
    </row>
    <row r="748">
      <c r="A748" s="6" t="str">
        <f>HYPERLINK("https://www.cusabio.com/ELISA-Kit/Mouse-macrophage-inflammatory-protein-3β-MIP-3β-ELISA-kit-69642.html","CSB-E04671m")</f>
        <v>CSB-E04671m</v>
      </c>
      <c r="B748" s="7" t="s">
        <v>1783</v>
      </c>
      <c r="C748" s="7" t="s">
        <v>50</v>
      </c>
      <c r="D748" s="7" t="s">
        <v>21</v>
      </c>
      <c r="E748" s="7" t="s">
        <v>1676</v>
      </c>
      <c r="F748" s="7" t="s">
        <v>138</v>
      </c>
      <c r="G748" s="7" t="s">
        <v>1464</v>
      </c>
    </row>
    <row r="749">
      <c r="A749" s="6" t="str">
        <f>HYPERLINK("https://www.cusabio.com/ELISA-Kit/Mouse-Macrophage-Inflammatory-Protein-3α-MIP-3α-ELISA-kit-69654.html","CSB-E04668m")</f>
        <v>CSB-E04668m</v>
      </c>
      <c r="B749" s="7" t="s">
        <v>1784</v>
      </c>
      <c r="C749" s="7" t="s">
        <v>50</v>
      </c>
      <c r="D749" s="7" t="s">
        <v>21</v>
      </c>
      <c r="E749" s="7" t="s">
        <v>1676</v>
      </c>
      <c r="F749" s="7" t="s">
        <v>138</v>
      </c>
      <c r="G749" s="7" t="s">
        <v>1675</v>
      </c>
    </row>
    <row r="750">
      <c r="A750" s="6" t="str">
        <f>HYPERLINK("https://www.cusabio.com/ELISA-Kit/Mouse-Eotaxin-2-ELISA-Kit-69664.html","CSB-E07278m")</f>
        <v>CSB-E07278m</v>
      </c>
      <c r="B750" s="7" t="s">
        <v>1785</v>
      </c>
      <c r="C750" s="7" t="s">
        <v>50</v>
      </c>
      <c r="D750" s="7" t="s">
        <v>21</v>
      </c>
      <c r="E750" s="7" t="s">
        <v>1178</v>
      </c>
      <c r="F750" s="7" t="s">
        <v>270</v>
      </c>
      <c r="G750" s="7" t="s">
        <v>824</v>
      </c>
    </row>
    <row r="751">
      <c r="A751" s="6" t="str">
        <f>HYPERLINK("https://www.cusabio.com/ELISA-Kit/Mouse-C-C-motif-chemokine-25-CCL25--ELISA-kit-69667.html","CSB-EL004789MO")</f>
        <v>CSB-EL004789MO</v>
      </c>
      <c r="B751" s="7" t="s">
        <v>1786</v>
      </c>
      <c r="C751" s="7" t="s">
        <v>50</v>
      </c>
      <c r="D751" s="7" t="s">
        <v>21</v>
      </c>
      <c r="E751" s="7" t="s">
        <v>130</v>
      </c>
      <c r="F751" s="7" t="s">
        <v>131</v>
      </c>
      <c r="G751" s="7" t="s">
        <v>1787</v>
      </c>
    </row>
    <row r="752">
      <c r="A752" s="6" t="str">
        <f>HYPERLINK("https://www.cusabio.com/ELISA-Kit/Mouse-C-C-motif-chemokine-28CCL28-ELISA-kit-69673.html","CSB-EL004792MO")</f>
        <v>CSB-EL004792MO</v>
      </c>
      <c r="B752" s="7" t="s">
        <v>1788</v>
      </c>
      <c r="C752" s="7" t="s">
        <v>50</v>
      </c>
      <c r="D752" s="7" t="s">
        <v>21</v>
      </c>
      <c r="E752" s="7" t="s">
        <v>130</v>
      </c>
      <c r="F752" s="7" t="s">
        <v>131</v>
      </c>
      <c r="G752" s="7" t="s">
        <v>1789</v>
      </c>
    </row>
    <row r="753">
      <c r="A753" s="6" t="str">
        <f>HYPERLINK("https://www.cusabio.com/ELISA-Kit/Mouse-Macrophage-Inflammatory-Protein-1αMIP-1α-ELISA-kit-69678.html","CSB-E04663m")</f>
        <v>CSB-E04663m</v>
      </c>
      <c r="B753" s="7" t="s">
        <v>1790</v>
      </c>
      <c r="C753" s="7" t="s">
        <v>50</v>
      </c>
      <c r="D753" s="7" t="s">
        <v>21</v>
      </c>
      <c r="E753" s="7" t="s">
        <v>911</v>
      </c>
      <c r="F753" s="7" t="s">
        <v>912</v>
      </c>
      <c r="G753" s="7" t="s">
        <v>1596</v>
      </c>
    </row>
    <row r="754">
      <c r="A754" s="6" t="str">
        <f>HYPERLINK("https://www.cusabio.com/ELISA-Kit/Mouse-Soluble-Cluster-of-differentiation-40-ligandsCD40L-ELISA-Kit-70077.html","CSB-E04717m")</f>
        <v>CSB-E04717m</v>
      </c>
      <c r="B754" s="7" t="s">
        <v>1791</v>
      </c>
      <c r="C754" s="7" t="s">
        <v>50</v>
      </c>
      <c r="D754" s="7" t="s">
        <v>1792</v>
      </c>
      <c r="E754" s="7" t="s">
        <v>1793</v>
      </c>
      <c r="F754" s="7" t="s">
        <v>1794</v>
      </c>
      <c r="G754" s="7" t="s">
        <v>172</v>
      </c>
    </row>
    <row r="755">
      <c r="A755" s="6" t="str">
        <f>HYPERLINK("https://www.cusabio.com/ELISA-Kit/Human-CD59-glycoproteinCD59-ELISA-kit-70117.html","CSB-EL004947HU")</f>
        <v>CSB-EL004947HU</v>
      </c>
      <c r="B755" s="7" t="s">
        <v>1795</v>
      </c>
      <c r="C755" s="7" t="s">
        <v>9</v>
      </c>
      <c r="D755" s="7" t="s">
        <v>60</v>
      </c>
      <c r="E755" s="7" t="s">
        <v>1796</v>
      </c>
      <c r="F755" s="7" t="s">
        <v>1797</v>
      </c>
      <c r="G755" s="7" t="s">
        <v>1798</v>
      </c>
    </row>
    <row r="756">
      <c r="A756" s="6" t="str">
        <f>HYPERLINK("https://www.cusabio.com/ELISA-Kit/Human-Vascular-Endothelial-Cadherin-ComplexVE-cad-ELISA-Kit-70402.html","CSB-E09372h")</f>
        <v>CSB-E09372h</v>
      </c>
      <c r="B756" s="7" t="s">
        <v>1799</v>
      </c>
      <c r="C756" s="7" t="s">
        <v>9</v>
      </c>
      <c r="D756" s="7" t="s">
        <v>21</v>
      </c>
      <c r="E756" s="7" t="s">
        <v>1800</v>
      </c>
      <c r="F756" s="7" t="s">
        <v>1801</v>
      </c>
      <c r="G756" s="7" t="s">
        <v>1802</v>
      </c>
    </row>
    <row r="757">
      <c r="A757" s="6" t="str">
        <f>HYPERLINK("https://www.cusabio.com/ELISA-Kit/Human-Macrophage-Colony-Stimulating-FactorM-CSF-ELISA-kit-72981.html","CSB-E04658h")</f>
        <v>CSB-E04658h</v>
      </c>
      <c r="B757" s="7" t="s">
        <v>1803</v>
      </c>
      <c r="C757" s="7" t="s">
        <v>9</v>
      </c>
      <c r="D757" s="7" t="s">
        <v>21</v>
      </c>
      <c r="E757" s="7" t="s">
        <v>1684</v>
      </c>
      <c r="F757" s="7" t="s">
        <v>523</v>
      </c>
      <c r="G757" s="7" t="s">
        <v>208</v>
      </c>
    </row>
    <row r="758">
      <c r="A758" s="6" t="str">
        <f>HYPERLINK("https://www.cusabio.com/ELISA-Kit/Rat-Granulocyte-Macrophage-Colony-Stimulating-FactorGM-CSF-ELISA-Kit-72995.html","CSB-E04570r")</f>
        <v>CSB-E04570r</v>
      </c>
      <c r="B758" s="7" t="s">
        <v>1804</v>
      </c>
      <c r="C758" s="7" t="s">
        <v>31</v>
      </c>
      <c r="D758" s="7" t="s">
        <v>21</v>
      </c>
      <c r="E758" s="7" t="s">
        <v>1805</v>
      </c>
      <c r="F758" s="7" t="s">
        <v>270</v>
      </c>
      <c r="G758" s="7" t="s">
        <v>211</v>
      </c>
    </row>
    <row r="759">
      <c r="A759" s="6" t="str">
        <f>HYPERLINK("https://www.cusabio.com/ELISA-Kit/Human-Granulocyte-Colony-Stimulating-FactorG-CSF-ELISA-Kit-73005.html","CSB-E04563h")</f>
        <v>CSB-E04563h</v>
      </c>
      <c r="B759" s="7" t="s">
        <v>1806</v>
      </c>
      <c r="C759" s="7" t="s">
        <v>9</v>
      </c>
      <c r="D759" s="7" t="s">
        <v>21</v>
      </c>
      <c r="E759" s="7" t="s">
        <v>1807</v>
      </c>
      <c r="F759" s="7" t="s">
        <v>912</v>
      </c>
      <c r="G759" s="7" t="s">
        <v>1250</v>
      </c>
    </row>
    <row r="760">
      <c r="A760" s="6" t="str">
        <f>HYPERLINK("https://www.cusabio.com/ELISA-Kit/Human-Breast-and-kidney-expressed-chemokineBRAK-ELISA-Kit-73488.html","CSB-E10025h")</f>
        <v>CSB-E10025h</v>
      </c>
      <c r="B760" s="7" t="s">
        <v>1808</v>
      </c>
      <c r="C760" s="7" t="s">
        <v>9</v>
      </c>
      <c r="D760" s="7" t="s">
        <v>21</v>
      </c>
      <c r="E760" s="7" t="s">
        <v>1809</v>
      </c>
      <c r="F760" s="7" t="s">
        <v>1810</v>
      </c>
      <c r="G760" s="7" t="s">
        <v>1811</v>
      </c>
    </row>
    <row r="761">
      <c r="A761" s="6" t="str">
        <f>HYPERLINK("https://www.cusabio.com/ELISA-Kit/Rat-C-X-C-motif-chemokine-3CXCL3-ELISA-kit-73500.html","CSB-EL006249RA")</f>
        <v>CSB-EL006249RA</v>
      </c>
      <c r="B761" s="7" t="s">
        <v>1812</v>
      </c>
      <c r="C761" s="7" t="s">
        <v>31</v>
      </c>
      <c r="D761" s="7" t="s">
        <v>21</v>
      </c>
      <c r="E761" s="7" t="s">
        <v>1178</v>
      </c>
      <c r="F761" s="7" t="s">
        <v>270</v>
      </c>
      <c r="G761" s="7" t="s">
        <v>1813</v>
      </c>
    </row>
    <row r="762">
      <c r="A762" s="6" t="str">
        <f>HYPERLINK("https://www.cusabio.com/ELISA-Kit/Human-monocyte-interferon-gamma-inducing-factorMIG-ELISA-Kit-73506.html","CSB-E09024h")</f>
        <v>CSB-E09024h</v>
      </c>
      <c r="B762" s="7" t="s">
        <v>1814</v>
      </c>
      <c r="C762" s="7" t="s">
        <v>9</v>
      </c>
      <c r="D762" s="7" t="s">
        <v>60</v>
      </c>
      <c r="E762" s="7" t="s">
        <v>1815</v>
      </c>
      <c r="F762" s="7" t="s">
        <v>1816</v>
      </c>
      <c r="G762" s="7" t="s">
        <v>1693</v>
      </c>
    </row>
    <row r="763">
      <c r="A763" s="6" t="str">
        <f>HYPERLINK("https://www.cusabio.com/ELISA-Kit/Human-Erythropoietin-receptorEPOR-ELISA-Kit-76740.html","CSB-E04537h")</f>
        <v>CSB-E04537h</v>
      </c>
      <c r="B763" s="7" t="s">
        <v>1817</v>
      </c>
      <c r="C763" s="7" t="s">
        <v>9</v>
      </c>
      <c r="D763" s="7" t="s">
        <v>21</v>
      </c>
      <c r="E763" s="7" t="s">
        <v>1684</v>
      </c>
      <c r="F763" s="7" t="s">
        <v>523</v>
      </c>
      <c r="G763" s="7" t="s">
        <v>1818</v>
      </c>
    </row>
    <row r="764">
      <c r="A764" s="6" t="str">
        <f>HYPERLINK("https://www.cusabio.com/ELISA-Kit/Human-Fibroblast-growth-factor-19FGF19-ELISA-kit-78582.html","CSB-EL008624HU")</f>
        <v>CSB-EL008624HU</v>
      </c>
      <c r="B764" s="7" t="s">
        <v>1819</v>
      </c>
      <c r="C764" s="7" t="s">
        <v>9</v>
      </c>
      <c r="D764" s="7" t="s">
        <v>21</v>
      </c>
      <c r="E764" s="7" t="s">
        <v>1820</v>
      </c>
      <c r="F764" s="7" t="s">
        <v>274</v>
      </c>
      <c r="G764" s="7" t="s">
        <v>1821</v>
      </c>
    </row>
    <row r="765">
      <c r="A765" s="6" t="str">
        <f>HYPERLINK("https://www.cusabio.com/ELISA-Kit/Mouse-Vascular-endothelial-cell-growth-factor-receptor-1VEGFR-1Flt1-ELISA-kit-78831.html","CSB-E04762m")</f>
        <v>CSB-E04762m</v>
      </c>
      <c r="B765" s="7" t="s">
        <v>1822</v>
      </c>
      <c r="C765" s="7" t="s">
        <v>50</v>
      </c>
      <c r="D765" s="7" t="s">
        <v>21</v>
      </c>
      <c r="E765" s="7" t="s">
        <v>239</v>
      </c>
      <c r="F765" s="7" t="s">
        <v>240</v>
      </c>
      <c r="G765" s="7" t="s">
        <v>1823</v>
      </c>
    </row>
    <row r="766">
      <c r="A766" s="6" t="str">
        <f>HYPERLINK("https://www.cusabio.com/ELISA-Kit/Human-Folate-receptor-alphaFOLR1-ELISA-kit-78958.html","CSB-EL008784HU")</f>
        <v>CSB-EL008784HU</v>
      </c>
      <c r="B766" s="7" t="s">
        <v>1824</v>
      </c>
      <c r="C766" s="7" t="s">
        <v>9</v>
      </c>
      <c r="D766" s="7" t="s">
        <v>21</v>
      </c>
      <c r="E766" s="7" t="s">
        <v>1825</v>
      </c>
      <c r="F766" s="7" t="s">
        <v>1679</v>
      </c>
      <c r="G766" s="7" t="s">
        <v>1826</v>
      </c>
    </row>
    <row r="767">
      <c r="A767" s="6" t="str">
        <f>HYPERLINK("https://www.cusabio.com/ELISA-Kit/Human-granzymes-BGzms-B-ELISA-Kit-81976.html","CSB-E08718h")</f>
        <v>CSB-E08718h</v>
      </c>
      <c r="B767" s="7" t="s">
        <v>1827</v>
      </c>
      <c r="C767" s="7" t="s">
        <v>9</v>
      </c>
      <c r="D767" s="7" t="s">
        <v>546</v>
      </c>
      <c r="E767" s="7" t="s">
        <v>1828</v>
      </c>
      <c r="F767" s="7" t="s">
        <v>1829</v>
      </c>
      <c r="G767" s="7" t="s">
        <v>1830</v>
      </c>
    </row>
    <row r="768">
      <c r="A768" s="6" t="str">
        <f>HYPERLINK("https://www.cusabio.com/ELISA-Kit/Mouse-Interleukin-11IL-11-ELISA-KIT-84244.html","CSB-E04597m")</f>
        <v>CSB-E04597m</v>
      </c>
      <c r="B768" s="7" t="s">
        <v>1831</v>
      </c>
      <c r="C768" s="7" t="s">
        <v>50</v>
      </c>
      <c r="D768" s="7" t="s">
        <v>21</v>
      </c>
      <c r="E768" s="7" t="s">
        <v>130</v>
      </c>
      <c r="F768" s="7" t="s">
        <v>131</v>
      </c>
      <c r="G768" s="7" t="s">
        <v>1832</v>
      </c>
    </row>
    <row r="769">
      <c r="A769" s="6" t="str">
        <f>HYPERLINK("https://www.cusabio.com/ELISA-Kit/Pig-Interleukin-12IL-12P70-ELISA-Kit-84266.html","CSB-E13288p")</f>
        <v>CSB-E13288p</v>
      </c>
      <c r="B769" s="7" t="s">
        <v>1833</v>
      </c>
      <c r="C769" s="7" t="s">
        <v>80</v>
      </c>
      <c r="D769" s="7" t="s">
        <v>26</v>
      </c>
      <c r="E769" s="7" t="s">
        <v>1398</v>
      </c>
      <c r="F769" s="7" t="s">
        <v>1399</v>
      </c>
      <c r="G769" s="7" t="s">
        <v>411</v>
      </c>
    </row>
    <row r="770">
      <c r="A770" s="6" t="str">
        <f>HYPERLINK("https://www.cusabio.com/ELISA-Kit/Human-Interleukin-12IL-12P40-ELISA-KIT-84274.html","CSB-E04598h")</f>
        <v>CSB-E04598h</v>
      </c>
      <c r="B770" s="7" t="s">
        <v>1834</v>
      </c>
      <c r="C770" s="7" t="s">
        <v>9</v>
      </c>
      <c r="D770" s="7" t="s">
        <v>21</v>
      </c>
      <c r="E770" s="7" t="s">
        <v>522</v>
      </c>
      <c r="F770" s="7" t="s">
        <v>53</v>
      </c>
      <c r="G770" s="7" t="s">
        <v>1835</v>
      </c>
    </row>
    <row r="771">
      <c r="A771" s="6" t="str">
        <f>HYPERLINK("https://www.cusabio.com/ELISA-Kit/Mouse-interleukin-12IL-12P40-ELISA-KIT-84276.html","CSB-E07360m")</f>
        <v>CSB-E07360m</v>
      </c>
      <c r="B771" s="7" t="s">
        <v>1836</v>
      </c>
      <c r="C771" s="7" t="s">
        <v>50</v>
      </c>
      <c r="D771" s="7" t="s">
        <v>21</v>
      </c>
      <c r="E771" s="7" t="s">
        <v>162</v>
      </c>
      <c r="F771" s="7" t="s">
        <v>210</v>
      </c>
      <c r="G771" s="7" t="s">
        <v>1835</v>
      </c>
    </row>
    <row r="772">
      <c r="A772" s="6" t="str">
        <f>HYPERLINK("https://www.cusabio.com/ELISA-Kit/Human-Interleukin-15IL-15-ELISA-KIT-84302.html","CSB-E04603h")</f>
        <v>CSB-E04603h</v>
      </c>
      <c r="B772" s="7" t="s">
        <v>1837</v>
      </c>
      <c r="C772" s="7" t="s">
        <v>9</v>
      </c>
      <c r="D772" s="7" t="s">
        <v>21</v>
      </c>
      <c r="E772" s="7" t="s">
        <v>1838</v>
      </c>
      <c r="F772" s="7" t="s">
        <v>1839</v>
      </c>
      <c r="G772" s="7" t="s">
        <v>1714</v>
      </c>
    </row>
    <row r="773">
      <c r="A773" s="6" t="str">
        <f>HYPERLINK("https://www.cusabio.com/ELISA-Kit/Human-Interleukin17C-IL17C-ELISA-Kit-84326.html","CSB-E15917h")</f>
        <v>CSB-E15917h</v>
      </c>
      <c r="B773" s="7" t="s">
        <v>1840</v>
      </c>
      <c r="C773" s="7" t="s">
        <v>9</v>
      </c>
      <c r="D773" s="7" t="s">
        <v>21</v>
      </c>
      <c r="E773" s="7" t="s">
        <v>1841</v>
      </c>
      <c r="F773" s="7" t="s">
        <v>523</v>
      </c>
      <c r="G773" s="7" t="s">
        <v>1842</v>
      </c>
    </row>
    <row r="774">
      <c r="A774" s="6" t="str">
        <f>HYPERLINK("https://www.cusabio.com/ELISA-Kit/Human-Interleukin-17-receptor-AIL17RA-ELISA-kit-84331.html","CSB-EL011602HU")</f>
        <v>CSB-EL011602HU</v>
      </c>
      <c r="B774" s="7" t="s">
        <v>1843</v>
      </c>
      <c r="C774" s="7" t="s">
        <v>9</v>
      </c>
      <c r="D774" s="7" t="s">
        <v>1844</v>
      </c>
      <c r="E774" s="7" t="s">
        <v>137</v>
      </c>
      <c r="F774" s="7" t="s">
        <v>86</v>
      </c>
      <c r="G774" s="7" t="s">
        <v>1845</v>
      </c>
    </row>
    <row r="775">
      <c r="A775" s="6" t="str">
        <f>HYPERLINK("https://www.cusabio.com/ELISA-Kit/Human-soluble-interleukin-1-receptor-ⅠIL-1sRⅠ-ELISA-kit-84392.html","CSB-E04611h")</f>
        <v>CSB-E04611h</v>
      </c>
      <c r="B775" s="7" t="s">
        <v>1846</v>
      </c>
      <c r="C775" s="7" t="s">
        <v>9</v>
      </c>
      <c r="D775" s="7" t="s">
        <v>574</v>
      </c>
      <c r="E775" s="7" t="s">
        <v>522</v>
      </c>
      <c r="F775" s="7" t="s">
        <v>523</v>
      </c>
      <c r="G775" s="7" t="s">
        <v>1847</v>
      </c>
    </row>
    <row r="776">
      <c r="A776" s="6" t="str">
        <f>HYPERLINK("https://www.cusabio.com/ELISA-Kit/Mouse-Interleukin-1-receptor-like-1IL1RL1-ELISA-kit-84409.html","CSB-EL011626MO")</f>
        <v>CSB-EL011626MO</v>
      </c>
      <c r="B776" s="7" t="s">
        <v>1848</v>
      </c>
      <c r="C776" s="7" t="s">
        <v>50</v>
      </c>
      <c r="D776" s="7" t="s">
        <v>21</v>
      </c>
      <c r="E776" s="7" t="s">
        <v>589</v>
      </c>
      <c r="F776" s="7" t="s">
        <v>131</v>
      </c>
      <c r="G776" s="7" t="s">
        <v>418</v>
      </c>
    </row>
    <row r="777">
      <c r="A777" s="6" t="str">
        <f>HYPERLINK("https://www.cusabio.com/ELISA-Kit/Human-Interleukin-1-receptor-antagonist-IL-1ra-ELISA-kit-84417.html","CSB-E10396h")</f>
        <v>CSB-E10396h</v>
      </c>
      <c r="B777" s="7" t="s">
        <v>1849</v>
      </c>
      <c r="C777" s="7" t="s">
        <v>9</v>
      </c>
      <c r="D777" s="7" t="s">
        <v>60</v>
      </c>
      <c r="E777" s="7" t="s">
        <v>1850</v>
      </c>
      <c r="F777" s="7" t="s">
        <v>270</v>
      </c>
      <c r="G777" s="7" t="s">
        <v>940</v>
      </c>
    </row>
    <row r="778">
      <c r="A778" s="6" t="str">
        <f>HYPERLINK("https://www.cusabio.com/ELISA-Kit/Mouse-Interleukin-20-IL20--ELISA-kit-84447.html","CSB-EL011630MO")</f>
        <v>CSB-EL011630MO</v>
      </c>
      <c r="B778" s="7" t="s">
        <v>1851</v>
      </c>
      <c r="C778" s="7" t="s">
        <v>50</v>
      </c>
      <c r="D778" s="7" t="s">
        <v>21</v>
      </c>
      <c r="E778" s="7" t="s">
        <v>1852</v>
      </c>
      <c r="F778" s="7" t="s">
        <v>127</v>
      </c>
      <c r="G778" s="7" t="s">
        <v>1853</v>
      </c>
    </row>
    <row r="779">
      <c r="A779" s="6" t="str">
        <f>HYPERLINK("https://www.cusabio.com/ELISA-Kit/Mouse-Interleukin-21IL-21-ELISA-Kit-84455.html","CSB-E13162m")</f>
        <v>CSB-E13162m</v>
      </c>
      <c r="B779" s="7" t="s">
        <v>1854</v>
      </c>
      <c r="C779" s="7" t="s">
        <v>50</v>
      </c>
      <c r="D779" s="7" t="s">
        <v>21</v>
      </c>
      <c r="E779" s="7" t="s">
        <v>720</v>
      </c>
      <c r="F779" s="7" t="s">
        <v>1732</v>
      </c>
      <c r="G779" s="7" t="s">
        <v>1590</v>
      </c>
    </row>
    <row r="780">
      <c r="A780" s="6" t="str">
        <f>HYPERLINK("https://www.cusabio.com/ELISA-Kit/Human-Interleukin-24IL-24ELISA-Kit-84481.html","CSB-E15840h")</f>
        <v>CSB-E15840h</v>
      </c>
      <c r="B780" s="7" t="s">
        <v>1855</v>
      </c>
      <c r="C780" s="7" t="s">
        <v>9</v>
      </c>
      <c r="D780" s="7" t="s">
        <v>21</v>
      </c>
      <c r="E780" s="7" t="s">
        <v>446</v>
      </c>
      <c r="F780" s="7" t="s">
        <v>220</v>
      </c>
      <c r="G780" s="7" t="s">
        <v>1856</v>
      </c>
    </row>
    <row r="781">
      <c r="A781" s="6" t="str">
        <f>HYPERLINK("https://www.cusabio.com/ELISA-Kit/Human-Interleukin-29IL-29ELISA-Kit-84501.html","CSB-E14290h")</f>
        <v>CSB-E14290h</v>
      </c>
      <c r="B781" s="7" t="s">
        <v>1603</v>
      </c>
      <c r="C781" s="7" t="s">
        <v>9</v>
      </c>
      <c r="D781" s="7" t="s">
        <v>60</v>
      </c>
      <c r="E781" s="7" t="s">
        <v>720</v>
      </c>
      <c r="F781" s="7" t="s">
        <v>1732</v>
      </c>
      <c r="G781" s="7" t="s">
        <v>1604</v>
      </c>
    </row>
    <row r="782">
      <c r="A782" s="6" t="str">
        <f>HYPERLINK("https://www.cusabio.com/ELISA-Kit/Mouse-soluble-interleukin-2-receptorsIL-2Rα-ELISA-kit-84512.html","CSB-E07440m")</f>
        <v>CSB-E07440m</v>
      </c>
      <c r="B782" s="7" t="s">
        <v>1857</v>
      </c>
      <c r="C782" s="7" t="s">
        <v>50</v>
      </c>
      <c r="D782" s="7" t="s">
        <v>21</v>
      </c>
      <c r="E782" s="7" t="s">
        <v>1178</v>
      </c>
      <c r="F782" s="7" t="s">
        <v>270</v>
      </c>
      <c r="G782" s="7" t="s">
        <v>422</v>
      </c>
    </row>
    <row r="783">
      <c r="A783" s="6" t="str">
        <f>HYPERLINK("https://www.cusabio.com/ELISA-Kit/Mouse-Interleukin-3IL-3-ELISA-KIT-84527.html","CSB-E04632m")</f>
        <v>CSB-E04632m</v>
      </c>
      <c r="B783" s="7" t="s">
        <v>1858</v>
      </c>
      <c r="C783" s="7" t="s">
        <v>50</v>
      </c>
      <c r="D783" s="7" t="s">
        <v>21</v>
      </c>
      <c r="E783" s="7" t="s">
        <v>261</v>
      </c>
      <c r="F783" s="7" t="s">
        <v>207</v>
      </c>
      <c r="G783" s="7" t="s">
        <v>1733</v>
      </c>
    </row>
    <row r="784">
      <c r="A784" s="6" t="str">
        <f>HYPERLINK("https://www.cusabio.com/ELISA-Kit/Human-Interleukin-31IL-31-ELISA-Kit-84534.html","CSB-E16999h")</f>
        <v>CSB-E16999h</v>
      </c>
      <c r="B784" s="7" t="s">
        <v>1859</v>
      </c>
      <c r="C784" s="7" t="s">
        <v>9</v>
      </c>
      <c r="D784" s="7" t="s">
        <v>60</v>
      </c>
      <c r="E784" s="7" t="s">
        <v>1860</v>
      </c>
      <c r="F784" s="7" t="s">
        <v>1861</v>
      </c>
      <c r="G784" s="7" t="s">
        <v>1862</v>
      </c>
    </row>
    <row r="785">
      <c r="A785" s="6" t="str">
        <f>HYPERLINK("https://www.cusabio.com/ELISA-Kit/Human-Interleukin-33-IL-33--ELISA-Kit-84540.html","CSB-E13000h")</f>
        <v>CSB-E13000h</v>
      </c>
      <c r="B785" s="7" t="s">
        <v>1863</v>
      </c>
      <c r="C785" s="7" t="s">
        <v>9</v>
      </c>
      <c r="D785" s="7" t="s">
        <v>81</v>
      </c>
      <c r="E785" s="7" t="s">
        <v>162</v>
      </c>
      <c r="F785" s="7" t="s">
        <v>210</v>
      </c>
      <c r="G785" s="7" t="s">
        <v>1735</v>
      </c>
    </row>
    <row r="786">
      <c r="A786" s="6" t="str">
        <f>HYPERLINK("https://www.cusabio.com/ELISA-Kit/Human-Interleukin-7IL-7-ELISA-kit-84613.html","CSB-E14032h")</f>
        <v>CSB-E14032h</v>
      </c>
      <c r="B786" s="7" t="s">
        <v>1633</v>
      </c>
      <c r="C786" s="7" t="s">
        <v>9</v>
      </c>
      <c r="D786" s="7" t="s">
        <v>26</v>
      </c>
      <c r="E786" s="7" t="s">
        <v>261</v>
      </c>
      <c r="F786" s="7" t="s">
        <v>207</v>
      </c>
      <c r="G786" s="7" t="s">
        <v>1629</v>
      </c>
    </row>
    <row r="787">
      <c r="A787" s="6" t="str">
        <f>HYPERLINK("https://www.cusabio.com/ELISA-Kit/Mouse-Interleukin-7IL-7-ELISA-kit-84614.html","CSB-E10257m")</f>
        <v>CSB-E10257m</v>
      </c>
      <c r="B787" s="7" t="s">
        <v>1628</v>
      </c>
      <c r="C787" s="7" t="s">
        <v>50</v>
      </c>
      <c r="D787" s="7" t="s">
        <v>21</v>
      </c>
      <c r="E787" s="7" t="s">
        <v>1684</v>
      </c>
      <c r="F787" s="7" t="s">
        <v>523</v>
      </c>
      <c r="G787" s="7" t="s">
        <v>1629</v>
      </c>
    </row>
    <row r="788">
      <c r="A788" s="6" t="str">
        <f>HYPERLINK("https://www.cusabio.com/ELISA-Kit/Bovine-α-Lactalbuminα-La-ELISA-Kit-86984.html","CSB-E13200B")</f>
        <v>CSB-E13200B</v>
      </c>
      <c r="B788" s="7" t="s">
        <v>1864</v>
      </c>
      <c r="C788" s="7" t="s">
        <v>191</v>
      </c>
      <c r="D788" s="7" t="s">
        <v>10</v>
      </c>
      <c r="E788" s="7" t="s">
        <v>1865</v>
      </c>
      <c r="F788" s="7" t="s">
        <v>1866</v>
      </c>
      <c r="G788" s="7" t="s">
        <v>1867</v>
      </c>
    </row>
    <row r="789">
      <c r="A789" s="6" t="str">
        <f>HYPERLINK("https://www.cusabio.com/ELISA-Kit/Human-Oncostatin-MOSM-ELISA-KIT-94627.html","CSB-E04696h")</f>
        <v>CSB-E04696h</v>
      </c>
      <c r="B789" s="7" t="s">
        <v>1868</v>
      </c>
      <c r="C789" s="7" t="s">
        <v>9</v>
      </c>
      <c r="D789" s="7" t="s">
        <v>281</v>
      </c>
      <c r="E789" s="7" t="s">
        <v>495</v>
      </c>
      <c r="F789" s="7" t="s">
        <v>1570</v>
      </c>
      <c r="G789" s="7" t="s">
        <v>1869</v>
      </c>
    </row>
    <row r="790">
      <c r="A790" s="6" t="str">
        <f>HYPERLINK("https://www.cusabio.com/ELISA-Kit/Human-Beta-type-platelet-derived-growth-factor-receptorPDGFRB-ELISA-kit-95621.html","CSB-EL017713HU")</f>
        <v>CSB-EL017713HU</v>
      </c>
      <c r="B790" s="7" t="s">
        <v>1870</v>
      </c>
      <c r="C790" s="7" t="s">
        <v>9</v>
      </c>
      <c r="D790" s="7" t="s">
        <v>21</v>
      </c>
      <c r="E790" s="7" t="s">
        <v>491</v>
      </c>
      <c r="F790" s="7" t="s">
        <v>223</v>
      </c>
      <c r="G790" s="7" t="s">
        <v>1871</v>
      </c>
    </row>
    <row r="791">
      <c r="A791" s="6" t="str">
        <f>HYPERLINK("https://www.cusabio.com/ELISA-Kit/Human-Urokinase-type-Plasminogen-Activator-ReceptorPLAURuPAR-ELISA-kit-96784.html","CSB-E04752h")</f>
        <v>CSB-E04752h</v>
      </c>
      <c r="B791" s="7" t="s">
        <v>1872</v>
      </c>
      <c r="C791" s="7" t="s">
        <v>9</v>
      </c>
      <c r="D791" s="7" t="s">
        <v>21</v>
      </c>
      <c r="E791" s="7" t="s">
        <v>359</v>
      </c>
      <c r="F791" s="7" t="s">
        <v>360</v>
      </c>
      <c r="G791" s="7" t="s">
        <v>1873</v>
      </c>
    </row>
    <row r="792">
      <c r="A792" s="6" t="str">
        <f>HYPERLINK("https://www.cusabio.com/ELISA-Kit/Mouse-Plasma-protease-C1-inhibitorSERPING1-ELISA-kit-103020.html","CSB-EL021086MO")</f>
        <v>CSB-EL021086MO</v>
      </c>
      <c r="B792" s="7" t="s">
        <v>1874</v>
      </c>
      <c r="C792" s="7" t="s">
        <v>50</v>
      </c>
      <c r="D792" s="7" t="s">
        <v>21</v>
      </c>
      <c r="E792" s="7" t="s">
        <v>1875</v>
      </c>
      <c r="F792" s="7" t="s">
        <v>1876</v>
      </c>
      <c r="G792" s="7" t="s">
        <v>1877</v>
      </c>
    </row>
    <row r="793">
      <c r="A793" s="6" t="str">
        <f>HYPERLINK("https://www.cusabio.com/ELISA-Kit/Mouse-Sonic-hedgehog-proteinSHH-ELISA-kit-103453.html","CSB-EL021266MO")</f>
        <v>CSB-EL021266MO</v>
      </c>
      <c r="B793" s="7" t="s">
        <v>1878</v>
      </c>
      <c r="C793" s="7" t="s">
        <v>50</v>
      </c>
      <c r="D793" s="7" t="s">
        <v>365</v>
      </c>
      <c r="E793" s="7" t="s">
        <v>1879</v>
      </c>
      <c r="F793" s="7" t="s">
        <v>1880</v>
      </c>
      <c r="G793" s="7" t="s">
        <v>1881</v>
      </c>
    </row>
    <row r="794">
      <c r="A794" s="6" t="str">
        <f>HYPERLINK("https://www.cusabio.com/ELISA-Kit/Human-Trefoil-factor-2TFF2-ELISA-kit-107918.html","CSB-EL023432HU")</f>
        <v>CSB-EL023432HU</v>
      </c>
      <c r="B794" s="7" t="s">
        <v>1882</v>
      </c>
      <c r="C794" s="7" t="s">
        <v>9</v>
      </c>
      <c r="D794" s="7" t="s">
        <v>115</v>
      </c>
      <c r="E794" s="7" t="s">
        <v>1242</v>
      </c>
      <c r="F794" s="7" t="s">
        <v>1243</v>
      </c>
      <c r="G794" s="7" t="s">
        <v>1883</v>
      </c>
    </row>
    <row r="795">
      <c r="A795" s="6" t="str">
        <f>HYPERLINK("https://www.cusabio.com/ELISA-Kit/Human-C-C-motif-chemokine-26CCL26-ELISA-kit-114914.html","CSB-EL004790HU")</f>
        <v>CSB-EL004790HU</v>
      </c>
      <c r="B795" s="7" t="s">
        <v>1884</v>
      </c>
      <c r="C795" s="7" t="s">
        <v>9</v>
      </c>
      <c r="D795" s="7" t="s">
        <v>21</v>
      </c>
      <c r="E795" s="7" t="s">
        <v>1676</v>
      </c>
      <c r="F795" s="7" t="s">
        <v>138</v>
      </c>
      <c r="G795" s="7" t="s">
        <v>1885</v>
      </c>
    </row>
    <row r="796">
      <c r="A796" s="6" t="str">
        <f>HYPERLINK("https://www.cusabio.com/ELISA-Kit/Monkey-cortisolCOR-ELISA-kit-115058.html","CSB-EQ027342MK")</f>
        <v>CSB-EQ027342MK</v>
      </c>
      <c r="B796" s="7" t="s">
        <v>1886</v>
      </c>
      <c r="C796" s="7" t="s">
        <v>1197</v>
      </c>
      <c r="D796" s="7" t="s">
        <v>60</v>
      </c>
      <c r="E796" s="7" t="s">
        <v>197</v>
      </c>
      <c r="F796" s="7" t="s">
        <v>854</v>
      </c>
      <c r="G796" s="7" t="s">
        <v>194</v>
      </c>
    </row>
    <row r="797">
      <c r="A797" s="6" t="str">
        <f>HYPERLINK("https://www.cusabio.com/ELISA-Kit/Chicken-rudimental-bovine-serum-albuminBSA-check-up-ELISA-kit-115071.html","CSB-EQ027303CH")</f>
        <v>CSB-EQ027303CH</v>
      </c>
      <c r="B797" s="7" t="s">
        <v>1887</v>
      </c>
      <c r="C797" s="7" t="s">
        <v>622</v>
      </c>
      <c r="D797" s="7" t="s">
        <v>21</v>
      </c>
      <c r="E797" s="7" t="s">
        <v>1748</v>
      </c>
      <c r="F797" s="7" t="s">
        <v>1749</v>
      </c>
      <c r="G797" s="7" t="s">
        <v>1750</v>
      </c>
    </row>
    <row r="798">
      <c r="A798" s="6" t="str">
        <f>HYPERLINK("https://www.cusabio.com/ELISA-Kit/Horse-cortisol-COR-ELISA-kit-115083.html","CSB-EQ027342HO")</f>
        <v>CSB-EQ027342HO</v>
      </c>
      <c r="B798" s="7" t="s">
        <v>1888</v>
      </c>
      <c r="C798" s="7" t="s">
        <v>613</v>
      </c>
      <c r="D798" s="7" t="s">
        <v>531</v>
      </c>
      <c r="E798" s="7" t="s">
        <v>197</v>
      </c>
      <c r="F798" s="7" t="s">
        <v>854</v>
      </c>
      <c r="G798" s="7" t="s">
        <v>194</v>
      </c>
    </row>
    <row r="799">
      <c r="A799" s="6" t="str">
        <f>HYPERLINK("https://www.cusabio.com/ELISA-Kit/Human-Interleukin-13IL-13-ELISA-KIT-115140.html","CSB-E04601h")</f>
        <v>CSB-E04601h</v>
      </c>
      <c r="B799" s="7" t="s">
        <v>1621</v>
      </c>
      <c r="C799" s="7" t="s">
        <v>9</v>
      </c>
      <c r="D799" s="7" t="s">
        <v>21</v>
      </c>
      <c r="E799" s="7" t="s">
        <v>1809</v>
      </c>
      <c r="F799" s="7" t="s">
        <v>1679</v>
      </c>
      <c r="G799" s="7" t="s">
        <v>1583</v>
      </c>
    </row>
    <row r="800">
      <c r="A800" s="6" t="str">
        <f>HYPERLINK("https://www.cusabio.com/ELISA-Kit/Human-secretogranin-1-chromogranin-BCHGBSCG1ELISA-kit-115177.html","CSB-E17547h")</f>
        <v>CSB-E17547h</v>
      </c>
      <c r="B800" s="7" t="s">
        <v>1889</v>
      </c>
      <c r="C800" s="7" t="s">
        <v>9</v>
      </c>
      <c r="D800" s="7" t="s">
        <v>60</v>
      </c>
      <c r="E800" s="7" t="s">
        <v>1672</v>
      </c>
      <c r="F800" s="7" t="s">
        <v>846</v>
      </c>
      <c r="G800" s="7" t="s">
        <v>1890</v>
      </c>
    </row>
    <row r="801">
      <c r="A801" s="6" t="str">
        <f>HYPERLINK("https://www.cusabio.com/ELISA-Kit/Human-tumor-necrosis-factor-related-apoptosis-inducing-ligand-receptor-4TRAIL-R4-ELISA-Kit-115347.html","CSB-E04749h")</f>
        <v>CSB-E04749h</v>
      </c>
      <c r="B801" s="7" t="s">
        <v>1891</v>
      </c>
      <c r="C801" s="7" t="s">
        <v>9</v>
      </c>
      <c r="D801" s="7" t="s">
        <v>21</v>
      </c>
      <c r="E801" s="7" t="s">
        <v>1684</v>
      </c>
      <c r="F801" s="7" t="s">
        <v>523</v>
      </c>
      <c r="G801" s="7" t="s">
        <v>1892</v>
      </c>
    </row>
    <row r="802">
      <c r="A802" s="6" t="str">
        <f>HYPERLINK("https://www.cusabio.com/ELISA-Kit/Chicken-cortisol-COR-ELISA-kit-1034961.html","CSB-EQ027342CH")</f>
        <v>CSB-EQ027342CH</v>
      </c>
      <c r="B802" s="7" t="s">
        <v>1893</v>
      </c>
      <c r="C802" s="7" t="s">
        <v>622</v>
      </c>
      <c r="D802" s="7" t="s">
        <v>243</v>
      </c>
      <c r="E802" s="7" t="s">
        <v>197</v>
      </c>
      <c r="F802" s="7" t="s">
        <v>204</v>
      </c>
      <c r="G802" s="7" t="s">
        <v>194</v>
      </c>
    </row>
    <row r="803">
      <c r="A803" s="6" t="str">
        <f>HYPERLINK("https://www.cusabio.com/ELISA-Kit/Rat-soluble-Cluster-of-differentiation-86-sCD86-ELISA-Kit-66361.html","CSB-E08543r")</f>
        <v>CSB-E08543r</v>
      </c>
      <c r="B803" s="7" t="s">
        <v>1894</v>
      </c>
      <c r="C803" s="7" t="s">
        <v>31</v>
      </c>
      <c r="D803" s="7" t="s">
        <v>574</v>
      </c>
      <c r="E803" s="7" t="s">
        <v>64</v>
      </c>
      <c r="F803" s="7" t="s">
        <v>65</v>
      </c>
      <c r="G803" s="7" t="s">
        <v>1895</v>
      </c>
    </row>
    <row r="804">
      <c r="A804" s="6" t="str">
        <f>HYPERLINK("https://www.cusabio.com/ELISA-Kit/Human-C-C-motif-chemokine-1CCL1-ELISA-kit-69626.html","CSB-EL004774HU")</f>
        <v>CSB-EL004774HU</v>
      </c>
      <c r="B804" s="7" t="s">
        <v>1896</v>
      </c>
      <c r="C804" s="7" t="s">
        <v>9</v>
      </c>
      <c r="D804" s="7" t="s">
        <v>21</v>
      </c>
      <c r="E804" s="7" t="s">
        <v>1178</v>
      </c>
      <c r="F804" s="7" t="s">
        <v>270</v>
      </c>
      <c r="G804" s="7" t="s">
        <v>1897</v>
      </c>
    </row>
    <row r="805">
      <c r="A805" s="6" t="str">
        <f>HYPERLINK("https://www.cusabio.com/ELISA-Kit/Rat-macrophage-inflammatory-protein-3α-MIP-3α-ELISA-Kit-69655.html","CSB-E04669r")</f>
        <v>CSB-E04669r</v>
      </c>
      <c r="B805" s="7" t="s">
        <v>1898</v>
      </c>
      <c r="C805" s="7" t="s">
        <v>31</v>
      </c>
      <c r="D805" s="8"/>
      <c r="E805" s="8"/>
      <c r="F805" s="8"/>
      <c r="G805" s="7" t="s">
        <v>1675</v>
      </c>
    </row>
    <row r="806">
      <c r="A806" s="6" t="str">
        <f>HYPERLINK("https://www.cusabio.com/ELISA-Kit/Human-mucosae-associated-epithelia-chemokineMEC-ELISA-Kit-69672.html","CSB-E07310h")</f>
        <v>CSB-E07310h</v>
      </c>
      <c r="B806" s="7" t="s">
        <v>1899</v>
      </c>
      <c r="C806" s="7" t="s">
        <v>9</v>
      </c>
      <c r="D806" s="7" t="s">
        <v>21</v>
      </c>
      <c r="E806" s="7" t="s">
        <v>130</v>
      </c>
      <c r="F806" s="7" t="s">
        <v>131</v>
      </c>
      <c r="G806" s="7" t="s">
        <v>1789</v>
      </c>
    </row>
    <row r="807">
      <c r="A807" s="6" t="str">
        <f>HYPERLINK("https://www.cusabio.com/ELISA-Kit/Human-C-C-motif-chemokine-4CCL4-ELISA-kit-69684.html","CSB-EL004797HU")</f>
        <v>CSB-EL004797HU</v>
      </c>
      <c r="B807" s="7" t="s">
        <v>1900</v>
      </c>
      <c r="C807" s="7" t="s">
        <v>9</v>
      </c>
      <c r="D807" s="7" t="s">
        <v>21</v>
      </c>
      <c r="E807" s="7" t="s">
        <v>1502</v>
      </c>
      <c r="F807" s="7" t="s">
        <v>127</v>
      </c>
      <c r="G807" s="7" t="s">
        <v>1571</v>
      </c>
    </row>
    <row r="808">
      <c r="A808" s="6" t="str">
        <f>HYPERLINK("https://www.cusabio.com/ELISA-Kit/Human-C-C-motif-chemokine-7-CCL7MCP3SCYA6SCYA7-ELISA-kit-69701.html","CSB-E17377h")</f>
        <v>CSB-E17377h</v>
      </c>
      <c r="B808" s="7" t="s">
        <v>1901</v>
      </c>
      <c r="C808" s="7" t="s">
        <v>9</v>
      </c>
      <c r="D808" s="7" t="s">
        <v>574</v>
      </c>
      <c r="E808" s="7" t="s">
        <v>162</v>
      </c>
      <c r="F808" s="7" t="s">
        <v>210</v>
      </c>
      <c r="G808" s="7" t="s">
        <v>1902</v>
      </c>
    </row>
    <row r="809">
      <c r="A809" s="6" t="str">
        <f>HYPERLINK("https://www.cusabio.com/ELISA-Kit/Human-monocyte-chemotactic-protein-2MCP-2-ELISA-kit-69705.html","CSB-E04656h")</f>
        <v>CSB-E04656h</v>
      </c>
      <c r="B809" s="7" t="s">
        <v>1903</v>
      </c>
      <c r="C809" s="7" t="s">
        <v>9</v>
      </c>
      <c r="D809" s="7" t="s">
        <v>21</v>
      </c>
      <c r="E809" s="7" t="s">
        <v>1178</v>
      </c>
      <c r="F809" s="7" t="s">
        <v>270</v>
      </c>
      <c r="G809" s="7" t="s">
        <v>1904</v>
      </c>
    </row>
    <row r="810">
      <c r="A810" s="6" t="str">
        <f>HYPERLINK("https://www.cusabio.com/ELISA-Kit/Human-Interleukin-17-receptor-BIL17RB-ELISA-kit-84333.html","CSB-EL011603HU")</f>
        <v>CSB-EL011603HU</v>
      </c>
      <c r="B810" s="7" t="s">
        <v>1905</v>
      </c>
      <c r="C810" s="7" t="s">
        <v>9</v>
      </c>
      <c r="D810" s="7" t="s">
        <v>21</v>
      </c>
      <c r="E810" s="7" t="s">
        <v>1906</v>
      </c>
      <c r="F810" s="7" t="s">
        <v>220</v>
      </c>
      <c r="G810" s="7" t="s">
        <v>1907</v>
      </c>
    </row>
    <row r="811">
      <c r="A811" s="6" t="str">
        <f>HYPERLINK("https://www.cusabio.com/ELISA-Kit/Human-Interleukin-20-IL-20-ELISA-Kit-84446.html","CSB-E15015h")</f>
        <v>CSB-E15015h</v>
      </c>
      <c r="B811" s="7" t="s">
        <v>1908</v>
      </c>
      <c r="C811" s="7" t="s">
        <v>9</v>
      </c>
      <c r="D811" s="7" t="s">
        <v>21</v>
      </c>
      <c r="E811" s="7" t="s">
        <v>446</v>
      </c>
      <c r="F811" s="7" t="s">
        <v>220</v>
      </c>
      <c r="G811" s="7" t="s">
        <v>1853</v>
      </c>
    </row>
    <row r="812">
      <c r="A812" s="6" t="str">
        <f>HYPERLINK("https://www.cusabio.com/ELISA-Kit/Guinea-Pig--Albumin-Alb---ELISA-kit-93577.html","CSB-E15765Gp")</f>
        <v>CSB-E15765Gp</v>
      </c>
      <c r="B812" s="7" t="s">
        <v>1909</v>
      </c>
      <c r="C812" s="7" t="s">
        <v>929</v>
      </c>
      <c r="D812" s="7" t="s">
        <v>21</v>
      </c>
      <c r="E812" s="7" t="s">
        <v>800</v>
      </c>
      <c r="F812" s="7" t="s">
        <v>1910</v>
      </c>
      <c r="G812" s="7" t="s">
        <v>75</v>
      </c>
    </row>
    <row r="813">
      <c r="A813" s="6" t="str">
        <f>HYPERLINK("https://www.cusabio.com/ELISA-Kit/Human-monocyte-chemotactic-protein-4MCP-4-ELISA-kit-115166.html","CSB-E09762h")</f>
        <v>CSB-E09762h</v>
      </c>
      <c r="B813" s="7" t="s">
        <v>1911</v>
      </c>
      <c r="C813" s="7" t="s">
        <v>9</v>
      </c>
      <c r="D813" s="7" t="s">
        <v>60</v>
      </c>
      <c r="E813" s="7" t="s">
        <v>1815</v>
      </c>
      <c r="F813" s="7" t="s">
        <v>1816</v>
      </c>
      <c r="G813" s="7" t="s">
        <v>1912</v>
      </c>
    </row>
    <row r="814">
      <c r="A814" s="6" t="str">
        <f>HYPERLINK("https://www.cusabio.com/ELISA-Kit/Human-Angiopoietin-4ANG-4-ELISA-Kit-64349.html","CSB-E11182h")</f>
        <v>CSB-E11182h</v>
      </c>
      <c r="B814" s="7" t="s">
        <v>1913</v>
      </c>
      <c r="C814" s="7" t="s">
        <v>9</v>
      </c>
      <c r="D814" s="8"/>
      <c r="E814" s="7" t="s">
        <v>288</v>
      </c>
      <c r="F814" s="7" t="s">
        <v>288</v>
      </c>
      <c r="G814" s="7" t="s">
        <v>1914</v>
      </c>
    </row>
    <row r="815">
      <c r="A815" s="6" t="str">
        <f>HYPERLINK("https://www.cusabio.com/ELISA-Kit/Mouse-chemokine-C-C-motif-ligand-1-ELISA-Kit-69627.html","CSB-E14298m")</f>
        <v>CSB-E14298m</v>
      </c>
      <c r="B815" s="7" t="s">
        <v>1915</v>
      </c>
      <c r="C815" s="7" t="s">
        <v>50</v>
      </c>
      <c r="D815" s="7" t="s">
        <v>21</v>
      </c>
      <c r="E815" s="7" t="s">
        <v>1807</v>
      </c>
      <c r="F815" s="7" t="s">
        <v>912</v>
      </c>
      <c r="G815" s="7" t="s">
        <v>1897</v>
      </c>
    </row>
    <row r="816">
      <c r="A816" s="6" t="str">
        <f>HYPERLINK("https://www.cusabio.com/ELISA-Kit/Human-Cytotoxic-and-regulatory-T-cell-moleculeCRTAM-ELISA-kit-72824.html","CSB-EL005998HU")</f>
        <v>CSB-EL005998HU</v>
      </c>
      <c r="B816" s="7" t="s">
        <v>1916</v>
      </c>
      <c r="C816" s="7" t="s">
        <v>9</v>
      </c>
      <c r="D816" s="8"/>
      <c r="E816" s="7" t="s">
        <v>288</v>
      </c>
      <c r="F816" s="7" t="s">
        <v>288</v>
      </c>
      <c r="G816" s="7" t="s">
        <v>1917</v>
      </c>
    </row>
    <row r="817">
      <c r="A817" s="6" t="str">
        <f>HYPERLINK("https://www.cusabio.com/ELISA-Kit/Mouse-Vascular-endothelial-cell-growth-factor-receptor-3--VEGFR-3Flt-4--ELISA-k-78839.html","CSB-E04766m")</f>
        <v>CSB-E04766m</v>
      </c>
      <c r="B817" s="7" t="s">
        <v>1918</v>
      </c>
      <c r="C817" s="7" t="s">
        <v>50</v>
      </c>
      <c r="D817" s="7" t="s">
        <v>21</v>
      </c>
      <c r="E817" s="7" t="s">
        <v>1721</v>
      </c>
      <c r="F817" s="7" t="s">
        <v>1722</v>
      </c>
      <c r="G817" s="7" t="s">
        <v>1919</v>
      </c>
    </row>
    <row r="818">
      <c r="A818" s="6" t="str">
        <f>HYPERLINK("https://www.cusabio.com/ELISA-Kit/Mouse-Transmembrane-glycoprotein-NMB-GPNMB--ELISA-kit-81097.html","CSB-EL009727MO")</f>
        <v>CSB-EL009727MO</v>
      </c>
      <c r="B818" s="7" t="s">
        <v>1920</v>
      </c>
      <c r="C818" s="7" t="s">
        <v>50</v>
      </c>
      <c r="D818" s="8"/>
      <c r="E818" s="7" t="s">
        <v>288</v>
      </c>
      <c r="F818" s="7" t="s">
        <v>288</v>
      </c>
      <c r="G818" s="7" t="s">
        <v>1521</v>
      </c>
    </row>
    <row r="819">
      <c r="A819" s="6" t="str">
        <f>HYPERLINK("https://www.cusabio.com/ELISA-Kit/Mouse-Interleukin-7-receptor-subunit-alphaIL7R-ELISA-kit-84621.html","CSB-EL011670MO")</f>
        <v>CSB-EL011670MO</v>
      </c>
      <c r="B819" s="7" t="s">
        <v>1921</v>
      </c>
      <c r="C819" s="7" t="s">
        <v>50</v>
      </c>
      <c r="D819" s="7" t="s">
        <v>21</v>
      </c>
      <c r="E819" s="7" t="s">
        <v>130</v>
      </c>
      <c r="F819" s="7" t="s">
        <v>131</v>
      </c>
      <c r="G819" s="7" t="s">
        <v>1922</v>
      </c>
    </row>
    <row r="820">
      <c r="A820" s="6" t="str">
        <f>HYPERLINK("https://www.cusabio.com/ELISA-Kit/Human-Tumor-necrosis-factor-receptor-superfamily-member-13BTNFRSF13B-ELISA-kit-109372.html","CSB-EL023971HU")</f>
        <v>CSB-EL023971HU</v>
      </c>
      <c r="B820" s="7" t="s">
        <v>1923</v>
      </c>
      <c r="C820" s="7" t="s">
        <v>9</v>
      </c>
      <c r="D820" s="7" t="s">
        <v>21</v>
      </c>
      <c r="E820" s="7" t="s">
        <v>130</v>
      </c>
      <c r="F820" s="7" t="s">
        <v>131</v>
      </c>
      <c r="G820" s="7" t="s">
        <v>1924</v>
      </c>
    </row>
    <row r="821">
      <c r="A821" s="6" t="str">
        <f>HYPERLINK("https://www.cusabio.com/ELISA-Kit/Human-Interferon-γ--IFN-γ--ELISA-Kit-12931874.html","CSB-E04577h")</f>
        <v>CSB-E04577h</v>
      </c>
      <c r="B821" s="7" t="s">
        <v>1639</v>
      </c>
      <c r="C821" s="7" t="s">
        <v>9</v>
      </c>
      <c r="D821" s="7" t="s">
        <v>1925</v>
      </c>
      <c r="E821" s="7" t="s">
        <v>219</v>
      </c>
      <c r="F821" s="7" t="s">
        <v>220</v>
      </c>
      <c r="G821" s="7" t="s">
        <v>1581</v>
      </c>
    </row>
    <row r="822">
      <c r="A822" s="10" t="str">
        <f>HYPERLINK("https://www.cusabio.com/food/Zearalenone-ZEN--ELISA-kit-115439.html","CSB-E12830f")</f>
        <v>CSB-E12830f</v>
      </c>
      <c r="B822" s="11" t="s">
        <v>1926</v>
      </c>
      <c r="C822" s="8"/>
      <c r="D822" s="11" t="s">
        <v>1927</v>
      </c>
      <c r="E822" s="11" t="s">
        <v>1928</v>
      </c>
      <c r="F822" s="11" t="s">
        <v>1929</v>
      </c>
      <c r="G822" s="11" t="s">
        <v>1930</v>
      </c>
      <c r="H822" s="11"/>
    </row>
    <row r="823">
      <c r="A823" s="10" t="str">
        <f>HYPERLINK("https://www.cusabio.com/food/Deoxynivalenol-DON--ELISA-Kit-115440.html","CSB-E12829f")</f>
        <v>CSB-E12829f</v>
      </c>
      <c r="B823" s="11" t="s">
        <v>1931</v>
      </c>
      <c r="C823" s="8"/>
      <c r="D823" s="11" t="s">
        <v>1932</v>
      </c>
      <c r="E823" s="11" t="s">
        <v>1933</v>
      </c>
      <c r="F823" s="11" t="s">
        <v>1934</v>
      </c>
      <c r="G823" s="11" t="s">
        <v>1935</v>
      </c>
      <c r="H823" s="11"/>
    </row>
    <row r="824">
      <c r="A824" s="10" t="str">
        <f>HYPERLINK("https://www.cusabio.com/food/T-2-toxin--T2--ELISA-kit-115443.html","CSB-EFD027448")</f>
        <v>CSB-EFD027448</v>
      </c>
      <c r="B824" s="11" t="s">
        <v>1936</v>
      </c>
      <c r="C824" s="8"/>
      <c r="D824" s="11" t="s">
        <v>1937</v>
      </c>
      <c r="E824" s="11" t="s">
        <v>1938</v>
      </c>
      <c r="F824" s="11" t="s">
        <v>1939</v>
      </c>
      <c r="G824" s="11" t="s">
        <v>1940</v>
      </c>
      <c r="H824" s="11"/>
    </row>
    <row r="825">
      <c r="A825" s="10" t="str">
        <f>HYPERLINK("https://www.cusabio.com/food/Furazolidone-AOZ--ELISA-kit-115450.html","CSB-E12038f")</f>
        <v>CSB-E12038f</v>
      </c>
      <c r="B825" s="11" t="s">
        <v>1941</v>
      </c>
      <c r="C825" s="8"/>
      <c r="D825" s="11" t="s">
        <v>1942</v>
      </c>
      <c r="E825" s="11" t="s">
        <v>1943</v>
      </c>
      <c r="F825" s="11" t="s">
        <v>1944</v>
      </c>
      <c r="G825" s="11" t="s">
        <v>1945</v>
      </c>
      <c r="H825" s="11"/>
    </row>
    <row r="826">
      <c r="A826" s="10" t="str">
        <f>HYPERLINK("https://www.cusabio.com/food/Aflatoxin-M1-AFM1-ELISA-kit-115970.html","CSB-EL027236")</f>
        <v>CSB-EL027236</v>
      </c>
      <c r="B826" s="11" t="s">
        <v>1946</v>
      </c>
      <c r="C826" s="8"/>
      <c r="D826" s="11" t="s">
        <v>1947</v>
      </c>
      <c r="E826" s="11" t="s">
        <v>1948</v>
      </c>
      <c r="F826" s="11" t="s">
        <v>1949</v>
      </c>
      <c r="G826" s="11" t="s">
        <v>1950</v>
      </c>
      <c r="H826" s="11"/>
    </row>
    <row r="827">
      <c r="A827" s="10" t="str">
        <f>HYPERLINK("https://www.cusabio.com/food/Sulfathiazole--ST--ELISA-kit-115972.html","CSB-E12083f")</f>
        <v>CSB-E12083f</v>
      </c>
      <c r="B827" s="11" t="s">
        <v>1951</v>
      </c>
      <c r="C827" s="8"/>
      <c r="D827" s="8"/>
      <c r="E827" s="8"/>
      <c r="F827" s="8"/>
      <c r="G827" s="11" t="s">
        <v>1952</v>
      </c>
      <c r="H827" s="11"/>
    </row>
    <row r="828">
      <c r="A828" s="10" t="str">
        <f>HYPERLINK("https://www.cusabio.com/food/Streptomycin--SM--ELISA-kit-118606.html","CSB-E12087f")</f>
        <v>CSB-E12087f</v>
      </c>
      <c r="B828" s="11" t="s">
        <v>1953</v>
      </c>
      <c r="C828" s="8"/>
      <c r="D828" s="11" t="s">
        <v>1954</v>
      </c>
      <c r="E828" s="11" t="s">
        <v>1955</v>
      </c>
      <c r="F828" s="11" t="s">
        <v>1956</v>
      </c>
      <c r="G828" s="11" t="s">
        <v>1957</v>
      </c>
      <c r="H828" s="11"/>
    </row>
    <row r="829">
      <c r="A829" s="10" t="str">
        <f>HYPERLINK("https://www.cusabio.com/food/Tetracyclines-ELISA-Kit-118607.html","CSB-E12090f")</f>
        <v>CSB-E12090f</v>
      </c>
      <c r="B829" s="11" t="s">
        <v>1958</v>
      </c>
      <c r="C829" s="8"/>
      <c r="D829" s="11" t="s">
        <v>1959</v>
      </c>
      <c r="E829" s="11" t="s">
        <v>1960</v>
      </c>
      <c r="F829" s="11" t="s">
        <v>1961</v>
      </c>
      <c r="G829" s="11" t="s">
        <v>1962</v>
      </c>
      <c r="H829" s="11"/>
    </row>
    <row r="830">
      <c r="A830" s="10" t="str">
        <f>HYPERLINK("https://www.cusabio.com/food/Nitrofurazone-SEM--ELISA-kit-118674.html","CSB-E12030f")</f>
        <v>CSB-E12030f</v>
      </c>
      <c r="B830" s="11" t="s">
        <v>1963</v>
      </c>
      <c r="C830" s="8"/>
      <c r="D830" s="11" t="s">
        <v>1964</v>
      </c>
      <c r="E830" s="11" t="s">
        <v>1943</v>
      </c>
      <c r="F830" s="11" t="s">
        <v>1944</v>
      </c>
      <c r="G830" s="11" t="s">
        <v>1965</v>
      </c>
      <c r="H830" s="11"/>
    </row>
    <row r="831">
      <c r="A831" s="10" t="str">
        <f>HYPERLINK("https://www.cusabio.com/food/Enrofloxacin--ER--ELISA-kit-147567.html","CSB-E12035f")</f>
        <v>CSB-E12035f</v>
      </c>
      <c r="B831" s="11" t="s">
        <v>1966</v>
      </c>
      <c r="C831" s="8"/>
      <c r="D831" s="8"/>
      <c r="E831" s="8"/>
      <c r="F831" s="8"/>
      <c r="G831" s="11" t="s">
        <v>1967</v>
      </c>
      <c r="H831" s="11"/>
    </row>
    <row r="832">
      <c r="A832" s="10" t="str">
        <f>HYPERLINK("https://www.cusabio.com/food/Total-Aflatoxins-ELISA-Kit-154539.html","CSB-E09923")</f>
        <v>CSB-E09923</v>
      </c>
      <c r="B832" s="11" t="s">
        <v>1968</v>
      </c>
      <c r="C832" s="8"/>
      <c r="D832" s="11" t="s">
        <v>1969</v>
      </c>
      <c r="E832" s="11" t="s">
        <v>1970</v>
      </c>
      <c r="F832" s="11" t="s">
        <v>1971</v>
      </c>
      <c r="G832" s="11" t="s">
        <v>1972</v>
      </c>
      <c r="H832" s="11"/>
    </row>
    <row r="833">
      <c r="A833" s="10" t="str">
        <f>HYPERLINK("https://www.cusabio.com/food/Sulfamethoxazole--SMZSMX--ELISA-kit-154635.html","CSB-EFD027641")</f>
        <v>CSB-EFD027641</v>
      </c>
      <c r="B833" s="11" t="s">
        <v>1973</v>
      </c>
      <c r="C833" s="8"/>
      <c r="D833" s="8"/>
      <c r="E833" s="8"/>
      <c r="F833" s="8"/>
      <c r="G833" s="11" t="s">
        <v>1974</v>
      </c>
      <c r="H833" s="11"/>
    </row>
    <row r="834">
      <c r="A834" s="10" t="str">
        <f>HYPERLINK("https://www.cusabio.com/food/Gentamicin--GEN--ELISA-kit-154817.html","CSB-E12088f")</f>
        <v>CSB-E12088f</v>
      </c>
      <c r="B834" s="11" t="s">
        <v>1975</v>
      </c>
      <c r="C834" s="8"/>
      <c r="D834" s="11" t="s">
        <v>1976</v>
      </c>
      <c r="E834" s="11" t="s">
        <v>1977</v>
      </c>
      <c r="F834" s="11" t="s">
        <v>1978</v>
      </c>
      <c r="G834" s="11" t="s">
        <v>1979</v>
      </c>
      <c r="H834" s="11"/>
    </row>
    <row r="835">
      <c r="A835" s="10" t="str">
        <f>HYPERLINK("https://www.cusabio.com/food/Fluoroquinolones-ELISA-kit-171817.html","CSB-E12036f")</f>
        <v>CSB-E12036f</v>
      </c>
      <c r="B835" s="11" t="s">
        <v>1980</v>
      </c>
      <c r="C835" s="8"/>
      <c r="D835" s="8"/>
      <c r="E835" s="8"/>
      <c r="F835" s="8"/>
      <c r="G835" s="8"/>
      <c r="H835" s="11"/>
    </row>
    <row r="836">
      <c r="A836" s="10" t="str">
        <f>HYPERLINK("https://www.cusabio.com/food/Kanamycin--KA--Elisa-Kit-1027696.html","CSB-EFD1027696")</f>
        <v>CSB-EFD1027696</v>
      </c>
      <c r="B836" s="11" t="s">
        <v>1981</v>
      </c>
      <c r="C836" s="8"/>
      <c r="D836" s="11" t="s">
        <v>1982</v>
      </c>
      <c r="E836" s="11" t="s">
        <v>1983</v>
      </c>
      <c r="F836" s="11" t="s">
        <v>1984</v>
      </c>
      <c r="G836" s="11" t="s">
        <v>1985</v>
      </c>
      <c r="H836" s="11"/>
    </row>
    <row r="837">
      <c r="A837" s="10" t="str">
        <f>HYPERLINK("https://www.cusabio.com/food/Salbutamol--SALB--Elisa-kit-1028001.html","CSB-EFD028179")</f>
        <v>CSB-EFD028179</v>
      </c>
      <c r="B837" s="11" t="s">
        <v>1986</v>
      </c>
      <c r="C837" s="8"/>
      <c r="D837" s="11" t="s">
        <v>1987</v>
      </c>
      <c r="E837" s="11" t="s">
        <v>1988</v>
      </c>
      <c r="F837" s="11" t="s">
        <v>1956</v>
      </c>
      <c r="G837" s="11" t="s">
        <v>1989</v>
      </c>
      <c r="H837" s="11"/>
    </row>
    <row r="838">
      <c r="A838" s="10" t="str">
        <f>HYPERLINK("https://www.cusabio.com/food/Neomycin--NMC--ELISA-kit-1030360.html","CSB-EFD028229")</f>
        <v>CSB-EFD028229</v>
      </c>
      <c r="B838" s="11" t="s">
        <v>1990</v>
      </c>
      <c r="C838" s="8"/>
      <c r="D838" s="8"/>
      <c r="E838" s="8"/>
      <c r="F838" s="8"/>
      <c r="G838" s="11" t="s">
        <v>1991</v>
      </c>
      <c r="H838" s="11"/>
    </row>
    <row r="839">
      <c r="A839" s="10" t="str">
        <f>HYPERLINK("https://www.cusabio.com/food/Erythromycin--E-Mycin--ELISA-kit-1030361.html","CSB-EFD028230")</f>
        <v>CSB-EFD028230</v>
      </c>
      <c r="B839" s="11" t="s">
        <v>1992</v>
      </c>
      <c r="C839" s="8"/>
      <c r="D839" s="8"/>
      <c r="E839" s="8"/>
      <c r="F839" s="8"/>
      <c r="G839" s="11" t="s">
        <v>1993</v>
      </c>
      <c r="H839" s="11"/>
    </row>
    <row r="840">
      <c r="A840" s="10" t="str">
        <f>HYPERLINK("https://www.cusabio.com/food/Tylosin--TYL--ELISA-kit-1030362.html","CSB-EFD028231")</f>
        <v>CSB-EFD028231</v>
      </c>
      <c r="B840" s="11" t="s">
        <v>1994</v>
      </c>
      <c r="C840" s="8"/>
      <c r="D840" s="8"/>
      <c r="E840" s="8"/>
      <c r="F840" s="8"/>
      <c r="G840" s="11" t="s">
        <v>1995</v>
      </c>
      <c r="H840" s="11"/>
    </row>
    <row r="841">
      <c r="A841" s="10" t="str">
        <f>HYPERLINK("https://www.cusabio.com/food/Ractopamine--RA--ELISA-kit-1034665.html","CSB-E12023f")</f>
        <v>CSB-E12023f</v>
      </c>
      <c r="B841" s="11" t="s">
        <v>1996</v>
      </c>
      <c r="C841" s="8"/>
      <c r="D841" s="11" t="s">
        <v>1997</v>
      </c>
      <c r="E841" s="11" t="s">
        <v>1960</v>
      </c>
      <c r="F841" s="11" t="s">
        <v>1998</v>
      </c>
      <c r="G841" s="11" t="s">
        <v>1999</v>
      </c>
      <c r="H841" s="11"/>
    </row>
    <row r="842">
      <c r="A842" s="10" t="str">
        <f>HYPERLINK("https://www.cusabio.com/food/Aflatoxin-B1-AFB1-ELISA-kit-1034708.html","CSB-E14087")</f>
        <v>CSB-E14087</v>
      </c>
      <c r="B842" s="11" t="s">
        <v>2000</v>
      </c>
      <c r="C842" s="8"/>
      <c r="D842" s="8"/>
      <c r="E842" s="8"/>
      <c r="F842" s="8"/>
      <c r="G842" s="11" t="s">
        <v>2001</v>
      </c>
      <c r="H842" s="11"/>
    </row>
    <row r="843">
      <c r="A843" s="10" t="str">
        <f>HYPERLINK("https://www.cusabio.com/food/Chloramphenicol--CAP--ELISA-kit-1034749.html","CSB-E12037f")</f>
        <v>CSB-E12037f</v>
      </c>
      <c r="B843" s="11" t="s">
        <v>2002</v>
      </c>
      <c r="C843" s="8"/>
      <c r="D843" s="11" t="s">
        <v>2003</v>
      </c>
      <c r="E843" s="11" t="s">
        <v>2004</v>
      </c>
      <c r="F843" s="11" t="s">
        <v>2005</v>
      </c>
      <c r="G843" s="11" t="s">
        <v>2006</v>
      </c>
      <c r="H843" s="11"/>
    </row>
    <row r="844">
      <c r="A844" s="10" t="str">
        <f>HYPERLINK("https://www.cusabio.com/food/Sulfonamides--SAs--residue-ELISA-kit-1034800.html","CSB-E12094f")</f>
        <v>CSB-E12094f</v>
      </c>
      <c r="B844" s="11" t="s">
        <v>2007</v>
      </c>
      <c r="C844" s="8"/>
      <c r="D844" s="11" t="s">
        <v>2008</v>
      </c>
      <c r="E844" s="11" t="s">
        <v>2009</v>
      </c>
      <c r="F844" s="11" t="s">
        <v>2010</v>
      </c>
      <c r="G844" s="11" t="s">
        <v>2011</v>
      </c>
      <c r="H844" s="11"/>
    </row>
    <row r="845">
      <c r="A845" s="10" t="str">
        <f>HYPERLINK("https://www.cusabio.com/food/Phenylethanolamine-A-ELISA-kit-1089914.html","CSB-EFD028239")</f>
        <v>CSB-EFD028239</v>
      </c>
      <c r="B845" s="11" t="s">
        <v>2012</v>
      </c>
      <c r="C845" s="8"/>
      <c r="D845" s="11" t="s">
        <v>2013</v>
      </c>
      <c r="E845" s="11" t="s">
        <v>2014</v>
      </c>
      <c r="F845" s="11" t="s">
        <v>2015</v>
      </c>
      <c r="G845" s="8"/>
      <c r="H845" s="11"/>
    </row>
    <row r="846">
      <c r="A846" s="10" t="str">
        <f>HYPERLINK("https://www.cusabio.com/food/Dexamethasone--DXM--ELISA-kit-1089915.html","CSB-EFD028240")</f>
        <v>CSB-EFD028240</v>
      </c>
      <c r="B846" s="11" t="s">
        <v>2016</v>
      </c>
      <c r="C846" s="8"/>
      <c r="D846" s="8"/>
      <c r="E846" s="8"/>
      <c r="F846" s="8"/>
      <c r="G846" s="8"/>
      <c r="H846" s="11"/>
    </row>
    <row r="847">
      <c r="A847" s="10" t="str">
        <f>HYPERLINK("https://www.cusabio.com/food/Furaltadone-Metabolite--AMOZ--ELISA-kit-1089916.html","CSB-EFD028241")</f>
        <v>CSB-EFD028241</v>
      </c>
      <c r="B847" s="11" t="s">
        <v>2017</v>
      </c>
      <c r="C847" s="8"/>
      <c r="D847" s="11" t="s">
        <v>2018</v>
      </c>
      <c r="E847" s="11" t="s">
        <v>2019</v>
      </c>
      <c r="F847" s="11" t="s">
        <v>2020</v>
      </c>
      <c r="G847" s="11" t="s">
        <v>2021</v>
      </c>
      <c r="H847" s="11"/>
    </row>
    <row r="848">
      <c r="A848" s="10" t="str">
        <f>HYPERLINK("https://www.cusabio.com/food/Aminohydantoin--ADH--ELISA-kit-1089917.html","CSB-EFD028242")</f>
        <v>CSB-EFD028242</v>
      </c>
      <c r="B848" s="11" t="s">
        <v>2022</v>
      </c>
      <c r="C848" s="8"/>
      <c r="D848" s="8"/>
      <c r="E848" s="8"/>
      <c r="F848" s="8"/>
      <c r="G848" s="8"/>
      <c r="H848" s="11"/>
    </row>
    <row r="849">
      <c r="A849" s="10" t="str">
        <f>HYPERLINK("https://www.cusabio.com/food/Ochratoxin-A-OTA-ELISA-Kit-12921314.html","CSB-EFD027449")</f>
        <v>CSB-EFD027449</v>
      </c>
      <c r="B849" s="11" t="s">
        <v>2023</v>
      </c>
      <c r="C849" s="8"/>
      <c r="D849" s="8"/>
      <c r="E849" s="8"/>
      <c r="F849" s="8"/>
      <c r="G849" s="11" t="s">
        <v>2024</v>
      </c>
      <c r="H849" s="11"/>
    </row>
    <row r="850">
      <c r="A850" s="10" t="str">
        <f>HYPERLINK("https://www.cusabio.com/food/Clenbuterol--CL--ELISA-kit-1034798.html","CSB-E12022f")</f>
        <v>CSB-E12022f</v>
      </c>
      <c r="B850" s="11" t="s">
        <v>2025</v>
      </c>
      <c r="C850" s="8"/>
      <c r="D850" s="11" t="s">
        <v>2026</v>
      </c>
      <c r="E850" s="11" t="s">
        <v>1960</v>
      </c>
      <c r="F850" s="11" t="s">
        <v>1961</v>
      </c>
      <c r="G850" s="11" t="s">
        <v>2027</v>
      </c>
      <c r="H850" s="11"/>
    </row>
    <row r="851">
      <c r="A851" s="10" t="str">
        <f>HYPERLINK("https://www.cusabio.com/food/Fumonisin-B1-ELISA-Kit-12555020.html","CSB-E11104")</f>
        <v>CSB-E11104</v>
      </c>
      <c r="B851" s="11" t="s">
        <v>2028</v>
      </c>
      <c r="C851" s="8"/>
      <c r="D851" s="11" t="s">
        <v>2029</v>
      </c>
      <c r="E851" s="11" t="s">
        <v>2030</v>
      </c>
      <c r="F851" s="11" t="s">
        <v>2031</v>
      </c>
      <c r="G851" s="8"/>
      <c r="H851" s="11"/>
    </row>
    <row r="852">
      <c r="A852" s="10" t="str">
        <f>HYPERLINK("https://www.cusabio.com/food/Malachite-Green-ELISA-Kit-12555021.html","CSB-EFD027642")</f>
        <v>CSB-EFD027642</v>
      </c>
      <c r="B852" s="11" t="s">
        <v>2032</v>
      </c>
      <c r="C852" s="8"/>
      <c r="D852" s="11" t="s">
        <v>2033</v>
      </c>
      <c r="E852" s="11" t="s">
        <v>2004</v>
      </c>
      <c r="F852" s="11" t="s">
        <v>2005</v>
      </c>
      <c r="G852" s="8"/>
      <c r="H852" s="11"/>
    </row>
    <row r="853">
      <c r="A853" s="10" t="str">
        <f>HYPERLINK("https://www.cusabio.com/food/Amantadine-ELISA-Kit-12555022.html","CSB-E51A")</f>
        <v>CSB-E51A</v>
      </c>
      <c r="B853" s="11" t="s">
        <v>2034</v>
      </c>
      <c r="C853" s="8"/>
      <c r="D853" s="11" t="s">
        <v>2035</v>
      </c>
      <c r="E853" s="11" t="s">
        <v>2036</v>
      </c>
      <c r="F853" s="11" t="s">
        <v>2037</v>
      </c>
      <c r="G853" s="8"/>
      <c r="H853" s="11"/>
    </row>
    <row r="854">
      <c r="A854" s="10" t="str">
        <f>HYPERLINK("https://www.cusabio.com/food/Benzo-a-pyrene--BAP--ELISA-Kit-12933679.html","CSB-E57B")</f>
        <v>CSB-E57B</v>
      </c>
      <c r="B854" s="11" t="s">
        <v>2038</v>
      </c>
      <c r="C854" s="8"/>
      <c r="D854" s="11" t="s">
        <v>2039</v>
      </c>
      <c r="E854" s="11" t="s">
        <v>2040</v>
      </c>
      <c r="F854" s="11" t="s">
        <v>2041</v>
      </c>
      <c r="G854" s="11" t="s">
        <v>2042</v>
      </c>
      <c r="H854" s="11"/>
    </row>
    <row r="855">
      <c r="A855" s="10" t="str">
        <f>HYPERLINK("https://www.cusabio.com/food/Oxytetracycline-ELISA-Kit-12933694.html","CSB-EFD028244")</f>
        <v>CSB-EFD028244</v>
      </c>
      <c r="B855" s="11" t="s">
        <v>2043</v>
      </c>
      <c r="C855" s="8"/>
      <c r="D855" s="11" t="s">
        <v>2044</v>
      </c>
      <c r="E855" s="11" t="s">
        <v>1960</v>
      </c>
      <c r="F855" s="11" t="s">
        <v>1961</v>
      </c>
      <c r="G855" s="8"/>
      <c r="H855" s="11"/>
    </row>
  </sheetData>
  <mergeCells count="1">
    <mergeCell ref="A1:G1"/>
  </mergeCells>
  <drawing r:id="rId1"/>
</worksheet>
</file>